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1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13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drawings/drawing14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15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drawings/drawing16.xml" ContentType="application/vnd.openxmlformats-officedocument.drawing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drawings/drawing17.xml" ContentType="application/vnd.openxmlformats-officedocument.drawing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drawings/drawing18.xml" ContentType="application/vnd.openxmlformats-officedocument.drawing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drawings/drawing19.xml" ContentType="application/vnd.openxmlformats-officedocument.drawing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drawings/drawing20.xml" ContentType="application/vnd.openxmlformats-officedocument.drawing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drawings/drawing21.xml" ContentType="application/vnd.openxmlformats-officedocument.drawing+xml"/>
  <Override PartName="/xl/comments1.xml" ContentType="application/vnd.openxmlformats-officedocument.spreadsheetml.comments+xml"/>
  <Override PartName="/xl/drawings/drawing2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workbookProtection workbookPassword="D51B" lockStructure="1"/>
  <bookViews>
    <workbookView xWindow="0" yWindow="120" windowWidth="25440" windowHeight="12315" tabRatio="923" firstSheet="3" activeTab="3"/>
  </bookViews>
  <sheets>
    <sheet name="listas d" sheetId="51" state="hidden" r:id="rId1"/>
    <sheet name="ISO27001" sheetId="61" state="hidden" r:id="rId2"/>
    <sheet name="Datos" sheetId="2" state="hidden" r:id="rId3"/>
    <sheet name="Riesgo1" sheetId="1" r:id="rId4"/>
    <sheet name="Riesgo2" sheetId="64" r:id="rId5"/>
    <sheet name="Riesgo3" sheetId="65" r:id="rId6"/>
    <sheet name="Riesgo9" sheetId="46" state="hidden" r:id="rId7"/>
    <sheet name="Riesgo10" sheetId="47" state="hidden" r:id="rId8"/>
    <sheet name="Riesgo4" sheetId="66" r:id="rId9"/>
    <sheet name="Riesgo5" sheetId="67" r:id="rId10"/>
    <sheet name="Riesgo6" sheetId="68" r:id="rId11"/>
    <sheet name="Mapa del riesgo" sheetId="60" r:id="rId12"/>
    <sheet name="Consolidado" sheetId="48" r:id="rId13"/>
    <sheet name="Enc_Imp_Corrupción" sheetId="3" r:id="rId14"/>
    <sheet name="Imp_Procesos_1" sheetId="7" state="hidden" r:id="rId15"/>
    <sheet name="Imp_Procesos_2" sheetId="30" state="hidden" r:id="rId16"/>
    <sheet name="Imp_Procesos_3" sheetId="31" state="hidden" r:id="rId17"/>
    <sheet name="Imp_Procesos_4" sheetId="32" state="hidden" r:id="rId18"/>
    <sheet name="Imp_Procesos_5" sheetId="33" state="hidden" r:id="rId19"/>
    <sheet name="Imp_Procesos_6" sheetId="34" state="hidden" r:id="rId20"/>
    <sheet name="Imp_Procesos_7" sheetId="35" state="hidden" r:id="rId21"/>
    <sheet name="Imp_Procesos_8" sheetId="36" state="hidden" r:id="rId22"/>
    <sheet name="Imp_Procesos_9" sheetId="37" state="hidden" r:id="rId23"/>
    <sheet name="Imp_Procesos_10" sheetId="38" state="hidden" r:id="rId24"/>
    <sheet name="Inventario de Activos" sheetId="9" state="hidden" r:id="rId25"/>
    <sheet name="Activos" sheetId="50" r:id="rId26"/>
    <sheet name="Monitoreo" sheetId="63" r:id="rId27"/>
  </sheets>
  <externalReferences>
    <externalReference r:id="rId28"/>
    <externalReference r:id="rId29"/>
    <externalReference r:id="rId30"/>
    <externalReference r:id="rId31"/>
  </externalReferences>
  <definedNames>
    <definedName name="_xlnm._FilterDatabase" localSheetId="25" hidden="1">Activos!$B$4:$W$4</definedName>
    <definedName name="_xlnm._FilterDatabase" localSheetId="12" hidden="1">Consolidado!$B$17:$BB$17</definedName>
    <definedName name="_xlnm._FilterDatabase" localSheetId="24" hidden="1">'Inventario de Activos'!$A$5:$P$106</definedName>
    <definedName name="A.10.1__Controles_criptográficos">'ISO27001'!$D$61:$D$62</definedName>
    <definedName name="A.10.1_Controles_criptográficos">'ISO27001'!$D$61:$D$62</definedName>
    <definedName name="A.10_Criptografía">'ISO27001'!$C$21</definedName>
    <definedName name="A.11.1_Áreas_seguras">'ISO27001'!$D$65:$D$70</definedName>
    <definedName name="A.11.2_Equipos">'ISO27001'!$D$72:$D$80</definedName>
    <definedName name="A.11_Seguridad_física_y_del_entorno">'ISO27001'!$C$23:$C$24</definedName>
    <definedName name="A.12.1_Procedimientos_operacionales_y_responsabilidades">'ISO27001'!$D$83:$D$86</definedName>
    <definedName name="A.12.2_Protección_contra_códigos_maliciosos">'ISO27001'!$D$88</definedName>
    <definedName name="A.12.3_Copias_de_respaldo">'ISO27001'!$D$90</definedName>
    <definedName name="A.12.4_Registro_y_seguimiento">'ISO27001'!$D$92:$D$95</definedName>
    <definedName name="A.12.5_Control_de_software_operacional">'ISO27001'!$D$97</definedName>
    <definedName name="A.12.6_Gestión_de_la_vulnerabilidad_técnica">'ISO27001'!$D$99:$D$100</definedName>
    <definedName name="A.12.7_Consideraciones_sobre_auditorías_de_sistemas_de_información">'ISO27001'!$D$102</definedName>
    <definedName name="A.12_Seguridad_de_las_operaciones">'ISO27001'!$C$26:$C$32</definedName>
    <definedName name="A.13.1_Gestión_de_la_seguridad_de_las_redes">'ISO27001'!$D$105:$D$107</definedName>
    <definedName name="A.13.2_Transferencia_de_información">'ISO27001'!$D$109:$D$112</definedName>
    <definedName name="A.13_Seguridad_de_las_comunicaciones">'ISO27001'!$C$34:$C$35</definedName>
    <definedName name="A.14.1_Requisitos_de_seguridad_de_los_sistemas_de_información">'ISO27001'!$D$115:$D$117</definedName>
    <definedName name="A.14.2_Seguridad_en_los_procesos_de_desarrollo_y_de_soporte">'ISO27001'!$D$119:$D$127</definedName>
    <definedName name="A.14.3_Datos_de_prueba">'ISO27001'!$D$129</definedName>
    <definedName name="A.14_Adquisición__desarrollo_y_mantenimiento_de_sistemas">'ISO27001'!$C$37:$C$39</definedName>
    <definedName name="A.15.1_Seguridad_de_la_información_en_las_relaciones_con_los_proveedores">'ISO27001'!$D$132:$D$134</definedName>
    <definedName name="A.15.2_Gestión_de_la_prestación_de_servicios_de_proveedores">'ISO27001'!$D$136:$D$137</definedName>
    <definedName name="A.15_Relaciones_con_los_proveedores">'ISO27001'!$C$41:$C$42</definedName>
    <definedName name="A.16.1_Gestión_de_incidentes_y_mejoras_en_la_seguridad_de_la_información">'ISO27001'!$D$140:$D$146</definedName>
    <definedName name="A.16_Incidentes_de_seguridad_de_la_información">'ISO27001'!$C$44</definedName>
    <definedName name="A.17.1_Continuidad_de_seguridad_de_la_información">'ISO27001'!$D$149:$D$151</definedName>
    <definedName name="A.17.2_Redundancias">'ISO27001'!$D$153</definedName>
    <definedName name="A.17_Continuidad_de_negocio">'ISO27001'!$C$46:$C$47</definedName>
    <definedName name="A.18.1_Cumplimiento_de_requisitos_legales_y_contractuales">'ISO27001'!$D$156:$D$160</definedName>
    <definedName name="A.18.2_Revisiones_de_seguridad_de_la_información">'ISO27001'!$D$162:$D$164</definedName>
    <definedName name="A.18_Cumplimiento">'ISO27001'!$C$49:$C$50</definedName>
    <definedName name="A.5.1_Directrices_establecidas_por_la_dirección_para_la_seguridad_de_la_información">'ISO27001'!$D$4:$D$5</definedName>
    <definedName name="A.5_Políticas_de_seguridad_de_la_información">'ISO27001'!$C$3</definedName>
    <definedName name="A.6.1_Organización_interna">'ISO27001'!$D$8:$D$12</definedName>
    <definedName name="A.6.2_Dispositivos_móviles_y_teletrabajo">'ISO27001'!$D$14:$D$15</definedName>
    <definedName name="A.6_Organización_de_la_seguridad_de_la_información">'ISO27001'!$C$5:$C$6</definedName>
    <definedName name="A.7.1_Antes_de_asumir_el_empleo">'ISO27001'!$D$18:$D$19</definedName>
    <definedName name="A.7.2_Durante_la_ejecución_del_empleo">'ISO27001'!$D$21:$D$23</definedName>
    <definedName name="A.7.3_Terminación_o_cambio_de_empleo">'ISO27001'!$D$25</definedName>
    <definedName name="A.7_Seguridad_de_los_recursos_humanos">'ISO27001'!$C$8:$C$10</definedName>
    <definedName name="A.8.1_Responsabilidad_por_los_activos">'ISO27001'!$D$28:$D$31</definedName>
    <definedName name="A.8.2_Clasificación_de_la_información">'ISO27001'!$D$33:$D$35</definedName>
    <definedName name="A.8.3_Manejo_de_medios">'ISO27001'!$D$37:$D$39</definedName>
    <definedName name="A.8_Gestión_de_activos">'ISO27001'!$C$12:$C$14</definedName>
    <definedName name="A.9.1_Requisitos_del_negocio_para_control_de_acceso">'ISO27001'!$D$42:$D$43</definedName>
    <definedName name="A.9.2_Gestión_de_acceso_de_usuarios">'ISO27001'!$D$45:$D$50</definedName>
    <definedName name="A.9.3__Responsabilidades_de_los_usuarios">'ISO27001'!$D$52</definedName>
    <definedName name="A.9.3_Responsabilidades_de_los_usuarios">'ISO27001'!$D$52</definedName>
    <definedName name="A.9.4_Control_de_acceso_a_sistemas_y_aplicaciones">'ISO27001'!$D$54:$D$58</definedName>
    <definedName name="A.9_Control_de_acceso">'ISO27001'!$C$16:$C$19</definedName>
    <definedName name="Agente_generador_externas">Datos!$K$2:$K$9</definedName>
    <definedName name="Agente_generador_internas">Datos!$J$2:$J$13</definedName>
    <definedName name="Amenaza">Datos!$AB$2:$AB$40</definedName>
    <definedName name="Amenaza_seguridad_informacion">Datos!$AB$2:$AB$35</definedName>
    <definedName name="_xlnm.Print_Area" localSheetId="12">Consolidado!$A$1:$AG$27</definedName>
    <definedName name="_xlnm.Print_Area" localSheetId="24">'Inventario de Activos'!$A$1:$AI$106</definedName>
    <definedName name="_xlnm.Print_Area" localSheetId="11">'Mapa del riesgo'!$A$1:$AC$24</definedName>
    <definedName name="_xlnm.Print_Area" localSheetId="3">Riesgo1!$A$1:$BG$183</definedName>
    <definedName name="_xlnm.Print_Area" localSheetId="7">Riesgo10!$A$1:$BE$143</definedName>
    <definedName name="_xlnm.Print_Area" localSheetId="4">Riesgo2!$A$1:$BG$183</definedName>
    <definedName name="_xlnm.Print_Area" localSheetId="5">Riesgo3!$A$1:$BG$183</definedName>
    <definedName name="_xlnm.Print_Area" localSheetId="8">Riesgo4!$A$1:$BG$183</definedName>
    <definedName name="_xlnm.Print_Area" localSheetId="9">Riesgo5!$A$1:$BG$183</definedName>
    <definedName name="_xlnm.Print_Area" localSheetId="10">Riesgo6!$A$1:$BG$183</definedName>
    <definedName name="_xlnm.Print_Area" localSheetId="6">Riesgo9!$A$1:$BE$143</definedName>
    <definedName name="areas">'listas d'!$H$4:$H$60</definedName>
    <definedName name="Ayudan_disminuir_impacto">Datos!$AS$2:$AS$4</definedName>
    <definedName name="Ayudan_disminuir_probabilidad" localSheetId="4">Datos!#REF!</definedName>
    <definedName name="Ayudan_disminuir_probabilidad" localSheetId="5">Datos!#REF!</definedName>
    <definedName name="Ayudan_disminuir_probabilidad" localSheetId="8">Datos!#REF!</definedName>
    <definedName name="Ayudan_disminuir_probabilidad" localSheetId="9">Datos!#REF!</definedName>
    <definedName name="Ayudan_disminuir_probabilidad" localSheetId="10">Datos!#REF!</definedName>
    <definedName name="Ayudan_disminuir_probabilidad">Datos!#REF!</definedName>
    <definedName name="Calificación_control">Datos!$AR$2:$AR$4</definedName>
    <definedName name="Categoría_ambiental">Datos!$E$2:$E$6</definedName>
    <definedName name="Categoría_corrupción">Datos!$D$2</definedName>
    <definedName name="Categoría_gestión_procesos">Datos!$F$2:$F$9</definedName>
    <definedName name="Categoría_seguridad_información">Datos!$G$2:$G$4</definedName>
    <definedName name="Clase_riesgo">Datos!$I$2:$I$7</definedName>
    <definedName name="clasificación">'listas d'!$D$3:$D$6</definedName>
    <definedName name="Controles" localSheetId="7">Riesgo10!$BK$149:$BK$162</definedName>
    <definedName name="Controles" localSheetId="4">Riesgo2!$BM$173:$BM$182</definedName>
    <definedName name="Controles" localSheetId="5">Riesgo3!$BM$173:$BM$182</definedName>
    <definedName name="Controles" localSheetId="8">Riesgo4!$BM$173:$BM$182</definedName>
    <definedName name="Controles" localSheetId="9">Riesgo5!$BM$173:$BM$182</definedName>
    <definedName name="Controles" localSheetId="10">Riesgo6!$BM$173:$BM$182</definedName>
    <definedName name="Controles" localSheetId="6">Riesgo9!$BK$149:$BK$162</definedName>
    <definedName name="Controles">Riesgo1!$BM$173:$BM$182</definedName>
    <definedName name="dominios">'ISO27001'!$A$2:$A$15</definedName>
    <definedName name="Enfoque_Riesgo">Datos!$B$2:$B$5</definedName>
    <definedName name="Escala_impacto_corrupcion">'[1]Datos-Riesgos'!$D$2:$D$4</definedName>
    <definedName name="Escala_impacto_proceso">'[1]Datos-Riesgos'!$B$2:$B$6</definedName>
    <definedName name="Escala_probabilidad_proceso">'[1]Datos-Riesgos'!$A$2:$A$6</definedName>
    <definedName name="Escalas_impacto_corrupción">Datos!$N$4:$N$6</definedName>
    <definedName name="Escalas_impacto_gestión">Datos!$R$2:$R$6</definedName>
    <definedName name="Escalas_probabilidad_corrupción">Datos!$L$2:$L$6</definedName>
    <definedName name="Escalas_probabilidad_gestión">Datos!$AU$2:$AU$6</definedName>
    <definedName name="Escalas_propabilidad_gestión">Datos!$R$2:$R$6</definedName>
    <definedName name="Estado">[2]Datos!$B$2:$B$5</definedName>
    <definedName name="formato">'listas d'!$C$3:$C$12</definedName>
    <definedName name="idioma">'listas d'!$F$3:$F$5</definedName>
    <definedName name="justificación">'listas d'!$E$3:$E$7</definedName>
    <definedName name="Mecanismos_de_deteccion">Datos!$AT$2:$AT$6</definedName>
    <definedName name="medio">'listas d'!$G$3:$G$6</definedName>
    <definedName name="Nivel_importancia_tarea">[2]Datos!$A$2:$A$4</definedName>
    <definedName name="objetivos">'ISO27001'!$B$2:$B$36</definedName>
    <definedName name="Opciones_de_tratamiento">Datos!$AI$2:$AI$4</definedName>
    <definedName name="Pregunta1">Datos!$AJ$2:$AJ$3</definedName>
    <definedName name="Pregunta2">Datos!$AK$2:$AK$3</definedName>
    <definedName name="Pregunta3">Datos!$AL$2:$AL$3</definedName>
    <definedName name="Pregunta4">Datos!$AM$2:$AM$3</definedName>
    <definedName name="Pregunta5">Datos!$AN$2:$AN$4</definedName>
    <definedName name="Pregunta6">Datos!$AO$2:$AO$3</definedName>
    <definedName name="Pregunta7">Datos!$AP$2:$AP$3</definedName>
    <definedName name="Pregunta8">Datos!$AQ$2:$AQ$4</definedName>
    <definedName name="Pregunta9">Datos!$AV$2:$AV$4</definedName>
    <definedName name="Preposiciones">Datos!$H$2:$H$13</definedName>
    <definedName name="Print_Area" localSheetId="12">Consolidado!$B$1:$AG$25</definedName>
    <definedName name="Probabilidad_factibilidad">Datos!$Y$2:$Y$6</definedName>
    <definedName name="Probabilidad_frecuencia">Datos!$Z$2:$Z$6</definedName>
    <definedName name="Proceso" localSheetId="12">'[1]Datos-Riesgos'!$I$2:$I$28</definedName>
    <definedName name="Proceso">Datos!$C$2:$C$45</definedName>
    <definedName name="procesos">'listas d'!$A$3:$A$46</definedName>
    <definedName name="Respuestas">Datos!$V$2:$V$3</definedName>
    <definedName name="TIPO">'listas d'!$B$3:$B$9</definedName>
    <definedName name="TIPO_A">'[3]02-Vulnerabilidad y Amenaza '!$K$1048371:$K$1048387</definedName>
    <definedName name="TIPO_V">'[3]02-Vulnerabilidad y Amenaza '!$B$1048371:$B$1048377</definedName>
    <definedName name="_xlnm.Print_Titles" localSheetId="12">Consolidado!$1:$17</definedName>
    <definedName name="Vacío">Datos!$X$2</definedName>
    <definedName name="Valor" localSheetId="24">'Inventario de Activos'!$T$8:$T$10</definedName>
    <definedName name="x" localSheetId="12">'[1]Datos-Riesgos'!$T$2</definedName>
    <definedName name="x">Datos!$W$2</definedName>
    <definedName name="Z_329F5593_0D6B_4C21_9FD0_52C333171BDF_.wvu.Cols" localSheetId="25" hidden="1">Activos!$AF:$AF</definedName>
    <definedName name="Z_329F5593_0D6B_4C21_9FD0_52C333171BDF_.wvu.Cols" localSheetId="13" hidden="1">Enc_Imp_Corrupción!$L:$M</definedName>
    <definedName name="Z_329F5593_0D6B_4C21_9FD0_52C333171BDF_.wvu.Cols" localSheetId="14" hidden="1">Imp_Procesos_1!$P:$P</definedName>
    <definedName name="Z_329F5593_0D6B_4C21_9FD0_52C333171BDF_.wvu.Cols" localSheetId="23" hidden="1">Imp_Procesos_10!$P:$P</definedName>
    <definedName name="Z_329F5593_0D6B_4C21_9FD0_52C333171BDF_.wvu.Cols" localSheetId="15" hidden="1">Imp_Procesos_2!$P:$P</definedName>
    <definedName name="Z_329F5593_0D6B_4C21_9FD0_52C333171BDF_.wvu.Cols" localSheetId="16" hidden="1">Imp_Procesos_3!$P:$P</definedName>
    <definedName name="Z_329F5593_0D6B_4C21_9FD0_52C333171BDF_.wvu.Cols" localSheetId="17" hidden="1">Imp_Procesos_4!$P:$P</definedName>
    <definedName name="Z_329F5593_0D6B_4C21_9FD0_52C333171BDF_.wvu.Cols" localSheetId="18" hidden="1">Imp_Procesos_5!$P:$P</definedName>
    <definedName name="Z_329F5593_0D6B_4C21_9FD0_52C333171BDF_.wvu.Cols" localSheetId="19" hidden="1">Imp_Procesos_6!$P:$P</definedName>
    <definedName name="Z_329F5593_0D6B_4C21_9FD0_52C333171BDF_.wvu.Cols" localSheetId="20" hidden="1">Imp_Procesos_7!$P:$P</definedName>
    <definedName name="Z_329F5593_0D6B_4C21_9FD0_52C333171BDF_.wvu.Cols" localSheetId="21" hidden="1">Imp_Procesos_8!$P:$P</definedName>
    <definedName name="Z_329F5593_0D6B_4C21_9FD0_52C333171BDF_.wvu.Cols" localSheetId="22" hidden="1">Imp_Procesos_9!$P:$P</definedName>
    <definedName name="Z_329F5593_0D6B_4C21_9FD0_52C333171BDF_.wvu.Cols" localSheetId="24" hidden="1">'Inventario de Activos'!$AK:$AW</definedName>
    <definedName name="Z_329F5593_0D6B_4C21_9FD0_52C333171BDF_.wvu.FilterData" localSheetId="25" hidden="1">Activos!$B$4:$W$4</definedName>
    <definedName name="Z_329F5593_0D6B_4C21_9FD0_52C333171BDF_.wvu.FilterData" localSheetId="12" hidden="1">Consolidado!$B$17:$BB$17</definedName>
    <definedName name="Z_329F5593_0D6B_4C21_9FD0_52C333171BDF_.wvu.FilterData" localSheetId="24" hidden="1">'Inventario de Activos'!$A$5:$P$106</definedName>
    <definedName name="Z_329F5593_0D6B_4C21_9FD0_52C333171BDF_.wvu.PrintArea" localSheetId="12" hidden="1">Consolidado!$A$1:$AG$27</definedName>
    <definedName name="Z_329F5593_0D6B_4C21_9FD0_52C333171BDF_.wvu.PrintArea" localSheetId="24" hidden="1">'Inventario de Activos'!$A$1:$AI$106</definedName>
    <definedName name="Z_329F5593_0D6B_4C21_9FD0_52C333171BDF_.wvu.PrintArea" localSheetId="11" hidden="1">'Mapa del riesgo'!$A$1:$S$17</definedName>
    <definedName name="Z_329F5593_0D6B_4C21_9FD0_52C333171BDF_.wvu.PrintArea" localSheetId="3" hidden="1">Riesgo1!$A$1:$BG$167</definedName>
    <definedName name="Z_329F5593_0D6B_4C21_9FD0_52C333171BDF_.wvu.PrintArea" localSheetId="7" hidden="1">Riesgo10!$A$1:$BE$143</definedName>
    <definedName name="Z_329F5593_0D6B_4C21_9FD0_52C333171BDF_.wvu.PrintArea" localSheetId="4" hidden="1">Riesgo2!$A$1:$BG$167</definedName>
    <definedName name="Z_329F5593_0D6B_4C21_9FD0_52C333171BDF_.wvu.PrintArea" localSheetId="5" hidden="1">Riesgo3!$A$1:$BG$167</definedName>
    <definedName name="Z_329F5593_0D6B_4C21_9FD0_52C333171BDF_.wvu.PrintArea" localSheetId="8" hidden="1">Riesgo4!$A$1:$BG$167</definedName>
    <definedName name="Z_329F5593_0D6B_4C21_9FD0_52C333171BDF_.wvu.PrintArea" localSheetId="9" hidden="1">Riesgo5!$A$1:$BG$167</definedName>
    <definedName name="Z_329F5593_0D6B_4C21_9FD0_52C333171BDF_.wvu.PrintArea" localSheetId="10" hidden="1">Riesgo6!$A$1:$BG$167</definedName>
    <definedName name="Z_329F5593_0D6B_4C21_9FD0_52C333171BDF_.wvu.PrintArea" localSheetId="6" hidden="1">Riesgo9!$A$1:$BE$143</definedName>
    <definedName name="Z_329F5593_0D6B_4C21_9FD0_52C333171BDF_.wvu.PrintTitles" localSheetId="12" hidden="1">Consolidado!$1:$17</definedName>
    <definedName name="Z_329F5593_0D6B_4C21_9FD0_52C333171BDF_.wvu.Rows" localSheetId="12" hidden="1">Consolidado!$1:$1</definedName>
    <definedName name="Z_329F5593_0D6B_4C21_9FD0_52C333171BDF_.wvu.Rows" localSheetId="3" hidden="1">Riesgo1!$65:$66</definedName>
    <definedName name="Z_329F5593_0D6B_4C21_9FD0_52C333171BDF_.wvu.Rows" localSheetId="7" hidden="1">Riesgo10!$71:$72</definedName>
    <definedName name="Z_329F5593_0D6B_4C21_9FD0_52C333171BDF_.wvu.Rows" localSheetId="4" hidden="1">Riesgo2!$65:$66</definedName>
    <definedName name="Z_329F5593_0D6B_4C21_9FD0_52C333171BDF_.wvu.Rows" localSheetId="5" hidden="1">Riesgo3!$65:$66</definedName>
    <definedName name="Z_329F5593_0D6B_4C21_9FD0_52C333171BDF_.wvu.Rows" localSheetId="8" hidden="1">Riesgo4!$65:$66</definedName>
    <definedName name="Z_329F5593_0D6B_4C21_9FD0_52C333171BDF_.wvu.Rows" localSheetId="9" hidden="1">Riesgo5!$65:$66</definedName>
    <definedName name="Z_329F5593_0D6B_4C21_9FD0_52C333171BDF_.wvu.Rows" localSheetId="10" hidden="1">Riesgo6!$65:$66</definedName>
    <definedName name="Z_329F5593_0D6B_4C21_9FD0_52C333171BDF_.wvu.Rows" localSheetId="6" hidden="1">Riesgo9!$71:$72</definedName>
  </definedNames>
  <calcPr calcId="145621"/>
  <customWorkbookViews>
    <customWorkbookView name="aaa" guid="{329F5593-0D6B-4C21-9FD0-52C333171BDF}" maximized="1" xWindow="-8" yWindow="-8" windowWidth="1456" windowHeight="876" tabRatio="923" activeSheetId="60"/>
  </customWorkbookViews>
</workbook>
</file>

<file path=xl/calcChain.xml><?xml version="1.0" encoding="utf-8"?>
<calcChain xmlns="http://schemas.openxmlformats.org/spreadsheetml/2006/main">
  <c r="AM105" i="68" l="1"/>
  <c r="BU99" i="68"/>
  <c r="AO105" i="68" s="1"/>
  <c r="BT99" i="68"/>
  <c r="BR99" i="68"/>
  <c r="BQ99" i="68"/>
  <c r="BP99" i="68"/>
  <c r="BO99" i="68"/>
  <c r="BN99" i="68"/>
  <c r="BM99" i="68"/>
  <c r="BL99" i="68"/>
  <c r="BK99" i="68"/>
  <c r="BU98" i="68"/>
  <c r="AO102" i="68" s="1"/>
  <c r="BR98" i="68"/>
  <c r="BQ98" i="68"/>
  <c r="BP98" i="68"/>
  <c r="BO98" i="68"/>
  <c r="BN98" i="68"/>
  <c r="BM98" i="68"/>
  <c r="BL98" i="68"/>
  <c r="BK98" i="68"/>
  <c r="BS98" i="68" s="1"/>
  <c r="BT98" i="68" s="1"/>
  <c r="AM102" i="68" s="1"/>
  <c r="BU97" i="68"/>
  <c r="AO99" i="68" s="1"/>
  <c r="BR97" i="68"/>
  <c r="BQ97" i="68"/>
  <c r="BP97" i="68"/>
  <c r="BO97" i="68"/>
  <c r="BN97" i="68"/>
  <c r="BM97" i="68"/>
  <c r="BL97" i="68"/>
  <c r="BK97" i="68"/>
  <c r="BU96" i="68"/>
  <c r="AO96" i="68" s="1"/>
  <c r="BR96" i="68"/>
  <c r="BQ96" i="68"/>
  <c r="BP96" i="68"/>
  <c r="BO96" i="68"/>
  <c r="BN96" i="68"/>
  <c r="BM96" i="68"/>
  <c r="BL96" i="68"/>
  <c r="BK96" i="68"/>
  <c r="AM91" i="68"/>
  <c r="AM88" i="68"/>
  <c r="BU85" i="68"/>
  <c r="BT85" i="68"/>
  <c r="BR85" i="68"/>
  <c r="BQ85" i="68"/>
  <c r="BP85" i="68"/>
  <c r="BO85" i="68"/>
  <c r="BN85" i="68"/>
  <c r="BM85" i="68"/>
  <c r="BL85" i="68"/>
  <c r="BK85" i="68"/>
  <c r="BS85" i="68" s="1"/>
  <c r="AM85" i="68"/>
  <c r="BU84" i="68"/>
  <c r="AO88" i="68" s="1"/>
  <c r="BT84" i="68"/>
  <c r="BR84" i="68"/>
  <c r="BQ84" i="68"/>
  <c r="BP84" i="68"/>
  <c r="BO84" i="68"/>
  <c r="BN84" i="68"/>
  <c r="BM84" i="68"/>
  <c r="BL84" i="68"/>
  <c r="BK84" i="68"/>
  <c r="BU83" i="68"/>
  <c r="AO85" i="68" s="1"/>
  <c r="BT83" i="68"/>
  <c r="BR83" i="68"/>
  <c r="BQ83" i="68"/>
  <c r="BP83" i="68"/>
  <c r="BO83" i="68"/>
  <c r="BN83" i="68"/>
  <c r="BM83" i="68"/>
  <c r="BL83" i="68"/>
  <c r="BK83" i="68"/>
  <c r="BU82" i="68"/>
  <c r="AO82" i="68" s="1"/>
  <c r="BR82" i="68"/>
  <c r="BQ82" i="68"/>
  <c r="BP82" i="68"/>
  <c r="BO82" i="68"/>
  <c r="BN82" i="68"/>
  <c r="BM82" i="68"/>
  <c r="BL82" i="68"/>
  <c r="BK82" i="68"/>
  <c r="BO46" i="68"/>
  <c r="J54" i="68" s="1"/>
  <c r="D22" i="68"/>
  <c r="G172" i="68" s="1"/>
  <c r="AK13" i="68"/>
  <c r="AI29" i="68" s="1"/>
  <c r="AM105" i="67"/>
  <c r="BU99" i="67"/>
  <c r="AO105" i="67" s="1"/>
  <c r="BT99" i="67"/>
  <c r="BR99" i="67"/>
  <c r="BQ99" i="67"/>
  <c r="BP99" i="67"/>
  <c r="BO99" i="67"/>
  <c r="BN99" i="67"/>
  <c r="BM99" i="67"/>
  <c r="BL99" i="67"/>
  <c r="BK99" i="67"/>
  <c r="BS99" i="67" s="1"/>
  <c r="BU98" i="67"/>
  <c r="AO102" i="67" s="1"/>
  <c r="BR98" i="67"/>
  <c r="BQ98" i="67"/>
  <c r="BP98" i="67"/>
  <c r="BO98" i="67"/>
  <c r="BN98" i="67"/>
  <c r="BM98" i="67"/>
  <c r="BL98" i="67"/>
  <c r="BK98" i="67"/>
  <c r="BU97" i="67"/>
  <c r="AO99" i="67" s="1"/>
  <c r="BR97" i="67"/>
  <c r="BQ97" i="67"/>
  <c r="BP97" i="67"/>
  <c r="BO97" i="67"/>
  <c r="BN97" i="67"/>
  <c r="BM97" i="67"/>
  <c r="BL97" i="67"/>
  <c r="BK97" i="67"/>
  <c r="BU96" i="67"/>
  <c r="AO96" i="67" s="1"/>
  <c r="BR96" i="67"/>
  <c r="BQ96" i="67"/>
  <c r="BP96" i="67"/>
  <c r="BO96" i="67"/>
  <c r="BN96" i="67"/>
  <c r="BM96" i="67"/>
  <c r="BL96" i="67"/>
  <c r="BK96" i="67"/>
  <c r="AM91" i="67"/>
  <c r="AM88" i="67"/>
  <c r="BU85" i="67"/>
  <c r="BT85" i="67"/>
  <c r="BR85" i="67"/>
  <c r="BQ85" i="67"/>
  <c r="BP85" i="67"/>
  <c r="BO85" i="67"/>
  <c r="BN85" i="67"/>
  <c r="BM85" i="67"/>
  <c r="BL85" i="67"/>
  <c r="BK85" i="67"/>
  <c r="BS85" i="67" s="1"/>
  <c r="AM85" i="67"/>
  <c r="BU84" i="67"/>
  <c r="AO88" i="67" s="1"/>
  <c r="BT84" i="67"/>
  <c r="BR84" i="67"/>
  <c r="BQ84" i="67"/>
  <c r="BP84" i="67"/>
  <c r="BO84" i="67"/>
  <c r="BN84" i="67"/>
  <c r="BM84" i="67"/>
  <c r="BL84" i="67"/>
  <c r="BK84" i="67"/>
  <c r="BU83" i="67"/>
  <c r="AO85" i="67" s="1"/>
  <c r="BT83" i="67"/>
  <c r="BR83" i="67"/>
  <c r="BQ83" i="67"/>
  <c r="BP83" i="67"/>
  <c r="BO83" i="67"/>
  <c r="BN83" i="67"/>
  <c r="BM83" i="67"/>
  <c r="BL83" i="67"/>
  <c r="BK83" i="67"/>
  <c r="BU82" i="67"/>
  <c r="AO82" i="67" s="1"/>
  <c r="BR82" i="67"/>
  <c r="BQ82" i="67"/>
  <c r="BP82" i="67"/>
  <c r="BO82" i="67"/>
  <c r="BN82" i="67"/>
  <c r="BM82" i="67"/>
  <c r="BL82" i="67"/>
  <c r="BK82" i="67"/>
  <c r="BO46" i="67"/>
  <c r="J54" i="67" s="1"/>
  <c r="D22" i="67"/>
  <c r="G172" i="67" s="1"/>
  <c r="AK13" i="67"/>
  <c r="AI29" i="67" s="1"/>
  <c r="AM105" i="66"/>
  <c r="BU99" i="66"/>
  <c r="AO105" i="66" s="1"/>
  <c r="BT99" i="66"/>
  <c r="BR99" i="66"/>
  <c r="BQ99" i="66"/>
  <c r="BP99" i="66"/>
  <c r="BO99" i="66"/>
  <c r="BN99" i="66"/>
  <c r="BM99" i="66"/>
  <c r="BL99" i="66"/>
  <c r="BK99" i="66"/>
  <c r="BU98" i="66"/>
  <c r="AO102" i="66" s="1"/>
  <c r="BR98" i="66"/>
  <c r="BQ98" i="66"/>
  <c r="BP98" i="66"/>
  <c r="BO98" i="66"/>
  <c r="BN98" i="66"/>
  <c r="BM98" i="66"/>
  <c r="BL98" i="66"/>
  <c r="BK98" i="66"/>
  <c r="BU97" i="66"/>
  <c r="AO99" i="66" s="1"/>
  <c r="BR97" i="66"/>
  <c r="BQ97" i="66"/>
  <c r="BP97" i="66"/>
  <c r="BO97" i="66"/>
  <c r="BN97" i="66"/>
  <c r="BM97" i="66"/>
  <c r="BL97" i="66"/>
  <c r="BK97" i="66"/>
  <c r="BU96" i="66"/>
  <c r="AO96" i="66" s="1"/>
  <c r="BR96" i="66"/>
  <c r="BQ96" i="66"/>
  <c r="BP96" i="66"/>
  <c r="BO96" i="66"/>
  <c r="BN96" i="66"/>
  <c r="BM96" i="66"/>
  <c r="BL96" i="66"/>
  <c r="BK96" i="66"/>
  <c r="BS96" i="66" s="1"/>
  <c r="BT96" i="66" s="1"/>
  <c r="AM96" i="66" s="1"/>
  <c r="AM91" i="66"/>
  <c r="AM88" i="66"/>
  <c r="BU85" i="66"/>
  <c r="BT85" i="66"/>
  <c r="BR85" i="66"/>
  <c r="BQ85" i="66"/>
  <c r="BP85" i="66"/>
  <c r="BO85" i="66"/>
  <c r="BN85" i="66"/>
  <c r="BM85" i="66"/>
  <c r="BL85" i="66"/>
  <c r="BK85" i="66"/>
  <c r="BS85" i="66" s="1"/>
  <c r="AM85" i="66"/>
  <c r="BU84" i="66"/>
  <c r="AO88" i="66" s="1"/>
  <c r="BT84" i="66"/>
  <c r="BR84" i="66"/>
  <c r="BQ84" i="66"/>
  <c r="BP84" i="66"/>
  <c r="BO84" i="66"/>
  <c r="BN84" i="66"/>
  <c r="BM84" i="66"/>
  <c r="BL84" i="66"/>
  <c r="BK84" i="66"/>
  <c r="BU83" i="66"/>
  <c r="AO85" i="66" s="1"/>
  <c r="BT83" i="66"/>
  <c r="BR83" i="66"/>
  <c r="BQ83" i="66"/>
  <c r="BP83" i="66"/>
  <c r="BO83" i="66"/>
  <c r="BN83" i="66"/>
  <c r="BM83" i="66"/>
  <c r="BL83" i="66"/>
  <c r="BK83" i="66"/>
  <c r="BU82" i="66"/>
  <c r="BR82" i="66"/>
  <c r="BQ82" i="66"/>
  <c r="BP82" i="66"/>
  <c r="BO82" i="66"/>
  <c r="BN82" i="66"/>
  <c r="BM82" i="66"/>
  <c r="BL82" i="66"/>
  <c r="BK82" i="66"/>
  <c r="AO82" i="66"/>
  <c r="BO46" i="66"/>
  <c r="J54" i="66" s="1"/>
  <c r="D22" i="66"/>
  <c r="G172" i="66" s="1"/>
  <c r="AK13" i="66"/>
  <c r="AQ19" i="66" s="1"/>
  <c r="AM105" i="65"/>
  <c r="BU99" i="65"/>
  <c r="AO105" i="65" s="1"/>
  <c r="BT99" i="65"/>
  <c r="BV99" i="65" s="1"/>
  <c r="BW99" i="65" s="1"/>
  <c r="AP105" i="65" s="1"/>
  <c r="BR99" i="65"/>
  <c r="BQ99" i="65"/>
  <c r="BP99" i="65"/>
  <c r="BO99" i="65"/>
  <c r="BN99" i="65"/>
  <c r="BM99" i="65"/>
  <c r="BL99" i="65"/>
  <c r="BK99" i="65"/>
  <c r="BU98" i="65"/>
  <c r="AO102" i="65" s="1"/>
  <c r="BR98" i="65"/>
  <c r="BQ98" i="65"/>
  <c r="BP98" i="65"/>
  <c r="BO98" i="65"/>
  <c r="BN98" i="65"/>
  <c r="BM98" i="65"/>
  <c r="BL98" i="65"/>
  <c r="BK98" i="65"/>
  <c r="BU97" i="65"/>
  <c r="AO99" i="65" s="1"/>
  <c r="BR97" i="65"/>
  <c r="BQ97" i="65"/>
  <c r="BP97" i="65"/>
  <c r="BO97" i="65"/>
  <c r="BN97" i="65"/>
  <c r="BM97" i="65"/>
  <c r="BL97" i="65"/>
  <c r="BK97" i="65"/>
  <c r="BS97" i="65" s="1"/>
  <c r="BT97" i="65" s="1"/>
  <c r="BU96" i="65"/>
  <c r="AO96" i="65" s="1"/>
  <c r="BR96" i="65"/>
  <c r="BQ96" i="65"/>
  <c r="BP96" i="65"/>
  <c r="BO96" i="65"/>
  <c r="BN96" i="65"/>
  <c r="BM96" i="65"/>
  <c r="BL96" i="65"/>
  <c r="BK96" i="65"/>
  <c r="AM91" i="65"/>
  <c r="AM88" i="65"/>
  <c r="BU85" i="65"/>
  <c r="AO91" i="65" s="1"/>
  <c r="BT85" i="65"/>
  <c r="BR85" i="65"/>
  <c r="BQ85" i="65"/>
  <c r="BP85" i="65"/>
  <c r="BO85" i="65"/>
  <c r="BN85" i="65"/>
  <c r="BM85" i="65"/>
  <c r="BL85" i="65"/>
  <c r="BK85" i="65"/>
  <c r="BS85" i="65" s="1"/>
  <c r="AM85" i="65"/>
  <c r="BU84" i="65"/>
  <c r="AO88" i="65" s="1"/>
  <c r="BT84" i="65"/>
  <c r="BR84" i="65"/>
  <c r="BQ84" i="65"/>
  <c r="BP84" i="65"/>
  <c r="BO84" i="65"/>
  <c r="BN84" i="65"/>
  <c r="BM84" i="65"/>
  <c r="BL84" i="65"/>
  <c r="BK84" i="65"/>
  <c r="BU83" i="65"/>
  <c r="AO85" i="65" s="1"/>
  <c r="BT83" i="65"/>
  <c r="BR83" i="65"/>
  <c r="BQ83" i="65"/>
  <c r="BP83" i="65"/>
  <c r="BO83" i="65"/>
  <c r="BN83" i="65"/>
  <c r="BM83" i="65"/>
  <c r="BL83" i="65"/>
  <c r="BK83" i="65"/>
  <c r="BU82" i="65"/>
  <c r="AO82" i="65" s="1"/>
  <c r="BR82" i="65"/>
  <c r="BQ82" i="65"/>
  <c r="BP82" i="65"/>
  <c r="BO82" i="65"/>
  <c r="BN82" i="65"/>
  <c r="BM82" i="65"/>
  <c r="BL82" i="65"/>
  <c r="BK82" i="65"/>
  <c r="BO46" i="65"/>
  <c r="J54" i="65" s="1"/>
  <c r="D22" i="65"/>
  <c r="G172" i="65" s="1"/>
  <c r="AK13" i="65"/>
  <c r="AI29" i="65" s="1"/>
  <c r="AM105" i="64"/>
  <c r="BU99" i="64"/>
  <c r="AO105" i="64" s="1"/>
  <c r="BT99" i="64"/>
  <c r="BR99" i="64"/>
  <c r="BQ99" i="64"/>
  <c r="BP99" i="64"/>
  <c r="BO99" i="64"/>
  <c r="BN99" i="64"/>
  <c r="BM99" i="64"/>
  <c r="BL99" i="64"/>
  <c r="BK99" i="64"/>
  <c r="BS99" i="64" s="1"/>
  <c r="AO99" i="64"/>
  <c r="BU98" i="64"/>
  <c r="AO102" i="64" s="1"/>
  <c r="BR98" i="64"/>
  <c r="BQ98" i="64"/>
  <c r="BP98" i="64"/>
  <c r="BO98" i="64"/>
  <c r="BN98" i="64"/>
  <c r="BM98" i="64"/>
  <c r="BL98" i="64"/>
  <c r="BK98" i="64"/>
  <c r="BU97" i="64"/>
  <c r="BR97" i="64"/>
  <c r="BQ97" i="64"/>
  <c r="BP97" i="64"/>
  <c r="BO97" i="64"/>
  <c r="BN97" i="64"/>
  <c r="BM97" i="64"/>
  <c r="BL97" i="64"/>
  <c r="BK97" i="64"/>
  <c r="BU96" i="64"/>
  <c r="AO96" i="64" s="1"/>
  <c r="BR96" i="64"/>
  <c r="BQ96" i="64"/>
  <c r="BP96" i="64"/>
  <c r="BO96" i="64"/>
  <c r="BN96" i="64"/>
  <c r="BM96" i="64"/>
  <c r="BL96" i="64"/>
  <c r="BK96" i="64"/>
  <c r="BS96" i="64" s="1"/>
  <c r="BT96" i="64" s="1"/>
  <c r="AM96" i="64" s="1"/>
  <c r="AM91" i="64"/>
  <c r="AM88" i="64"/>
  <c r="BU85" i="64"/>
  <c r="BV85" i="64" s="1"/>
  <c r="BW85" i="64" s="1"/>
  <c r="AP91" i="64" s="1"/>
  <c r="BT85" i="64"/>
  <c r="BR85" i="64"/>
  <c r="BQ85" i="64"/>
  <c r="BP85" i="64"/>
  <c r="BO85" i="64"/>
  <c r="BN85" i="64"/>
  <c r="BM85" i="64"/>
  <c r="BL85" i="64"/>
  <c r="BK85" i="64"/>
  <c r="AM85" i="64"/>
  <c r="BU84" i="64"/>
  <c r="AO88" i="64" s="1"/>
  <c r="BT84" i="64"/>
  <c r="BR84" i="64"/>
  <c r="BQ84" i="64"/>
  <c r="BP84" i="64"/>
  <c r="BO84" i="64"/>
  <c r="BN84" i="64"/>
  <c r="BM84" i="64"/>
  <c r="BL84" i="64"/>
  <c r="BK84" i="64"/>
  <c r="BS84" i="64" s="1"/>
  <c r="BU83" i="64"/>
  <c r="AO85" i="64" s="1"/>
  <c r="BT83" i="64"/>
  <c r="BR83" i="64"/>
  <c r="BQ83" i="64"/>
  <c r="BP83" i="64"/>
  <c r="BO83" i="64"/>
  <c r="BN83" i="64"/>
  <c r="BM83" i="64"/>
  <c r="BL83" i="64"/>
  <c r="BK83" i="64"/>
  <c r="BU82" i="64"/>
  <c r="BR82" i="64"/>
  <c r="BQ82" i="64"/>
  <c r="BP82" i="64"/>
  <c r="BO82" i="64"/>
  <c r="BN82" i="64"/>
  <c r="BM82" i="64"/>
  <c r="BL82" i="64"/>
  <c r="BK82" i="64"/>
  <c r="AO82" i="64"/>
  <c r="BO46" i="64"/>
  <c r="J54" i="64" s="1"/>
  <c r="D22" i="64"/>
  <c r="G172" i="64" s="1"/>
  <c r="AK13" i="64"/>
  <c r="BS82" i="68" l="1"/>
  <c r="BT82" i="68" s="1"/>
  <c r="BS83" i="68"/>
  <c r="BS84" i="68"/>
  <c r="BV85" i="68"/>
  <c r="BW85" i="68" s="1"/>
  <c r="AP91" i="68" s="1"/>
  <c r="BS98" i="67"/>
  <c r="BT98" i="67" s="1"/>
  <c r="AM102" i="67" s="1"/>
  <c r="BS96" i="67"/>
  <c r="BT96" i="67" s="1"/>
  <c r="AM96" i="67" s="1"/>
  <c r="BS97" i="67"/>
  <c r="BT97" i="67" s="1"/>
  <c r="BS83" i="67"/>
  <c r="BS84" i="67"/>
  <c r="BV85" i="67"/>
  <c r="BW85" i="67" s="1"/>
  <c r="AP91" i="67" s="1"/>
  <c r="BS82" i="67"/>
  <c r="BT82" i="67" s="1"/>
  <c r="BV82" i="67" s="1"/>
  <c r="BS84" i="66"/>
  <c r="BV85" i="66"/>
  <c r="BW85" i="66" s="1"/>
  <c r="AP91" i="66" s="1"/>
  <c r="BS82" i="66"/>
  <c r="BT82" i="66" s="1"/>
  <c r="BS83" i="66"/>
  <c r="Y29" i="66"/>
  <c r="AI29" i="66"/>
  <c r="BS96" i="65"/>
  <c r="BT96" i="65" s="1"/>
  <c r="AM96" i="65" s="1"/>
  <c r="BS99" i="65"/>
  <c r="BS98" i="65"/>
  <c r="BT98" i="65" s="1"/>
  <c r="BV83" i="65"/>
  <c r="BW83" i="65" s="1"/>
  <c r="AP85" i="65" s="1"/>
  <c r="BS82" i="65"/>
  <c r="BT82" i="65" s="1"/>
  <c r="BS84" i="65"/>
  <c r="BS83" i="65"/>
  <c r="BS98" i="64"/>
  <c r="BT98" i="64" s="1"/>
  <c r="AM102" i="64" s="1"/>
  <c r="BS97" i="64"/>
  <c r="BT97" i="64" s="1"/>
  <c r="BS83" i="64"/>
  <c r="BS85" i="64"/>
  <c r="BS82" i="64"/>
  <c r="BT82" i="64" s="1"/>
  <c r="AI29" i="64"/>
  <c r="BS96" i="68"/>
  <c r="BT96" i="68" s="1"/>
  <c r="AM96" i="68" s="1"/>
  <c r="BS97" i="68"/>
  <c r="BT97" i="68" s="1"/>
  <c r="BV97" i="68" s="1"/>
  <c r="BW97" i="68" s="1"/>
  <c r="AP99" i="68" s="1"/>
  <c r="BS99" i="68"/>
  <c r="BS98" i="66"/>
  <c r="BT98" i="66" s="1"/>
  <c r="AM102" i="66" s="1"/>
  <c r="BS99" i="66"/>
  <c r="BS97" i="66"/>
  <c r="BT97" i="66" s="1"/>
  <c r="BV96" i="68"/>
  <c r="AM82" i="68"/>
  <c r="BV82" i="68"/>
  <c r="AM99" i="68"/>
  <c r="D29" i="68"/>
  <c r="BN46" i="68"/>
  <c r="F66" i="68" s="1"/>
  <c r="BV83" i="68"/>
  <c r="BW83" i="68" s="1"/>
  <c r="AP85" i="68" s="1"/>
  <c r="AO91" i="68"/>
  <c r="BV98" i="68"/>
  <c r="BW98" i="68" s="1"/>
  <c r="AP102" i="68" s="1"/>
  <c r="BV99" i="68"/>
  <c r="BW99" i="68" s="1"/>
  <c r="AP105" i="68" s="1"/>
  <c r="AO18" i="68"/>
  <c r="J29" i="68"/>
  <c r="BV84" i="68"/>
  <c r="BW84" i="68" s="1"/>
  <c r="AP88" i="68" s="1"/>
  <c r="Z118" i="68"/>
  <c r="AQ19" i="68"/>
  <c r="Y29" i="68"/>
  <c r="I57" i="68"/>
  <c r="D163" i="68"/>
  <c r="BV96" i="67"/>
  <c r="AM82" i="67"/>
  <c r="BV97" i="67"/>
  <c r="BW97" i="67" s="1"/>
  <c r="AP99" i="67" s="1"/>
  <c r="AM99" i="67"/>
  <c r="D29" i="67"/>
  <c r="BN46" i="67"/>
  <c r="F66" i="67" s="1"/>
  <c r="BV83" i="67"/>
  <c r="BW83" i="67" s="1"/>
  <c r="AP85" i="67" s="1"/>
  <c r="AO91" i="67"/>
  <c r="BV98" i="67"/>
  <c r="BW98" i="67" s="1"/>
  <c r="AP102" i="67" s="1"/>
  <c r="BV99" i="67"/>
  <c r="BW99" i="67" s="1"/>
  <c r="AP105" i="67" s="1"/>
  <c r="AO18" i="67"/>
  <c r="J29" i="67"/>
  <c r="BV84" i="67"/>
  <c r="BW84" i="67" s="1"/>
  <c r="AP88" i="67" s="1"/>
  <c r="Z118" i="67"/>
  <c r="AQ19" i="67"/>
  <c r="Y29" i="67"/>
  <c r="I57" i="67"/>
  <c r="D163" i="67"/>
  <c r="BV97" i="66"/>
  <c r="BW97" i="66" s="1"/>
  <c r="AP99" i="66" s="1"/>
  <c r="AM99" i="66"/>
  <c r="AM82" i="66"/>
  <c r="BV82" i="66"/>
  <c r="BV96" i="66"/>
  <c r="D29" i="66"/>
  <c r="BV83" i="66"/>
  <c r="BW83" i="66" s="1"/>
  <c r="AP85" i="66" s="1"/>
  <c r="AO91" i="66"/>
  <c r="BV98" i="66"/>
  <c r="BW98" i="66" s="1"/>
  <c r="AP102" i="66" s="1"/>
  <c r="BV99" i="66"/>
  <c r="BW99" i="66" s="1"/>
  <c r="AP105" i="66" s="1"/>
  <c r="Q118" i="66"/>
  <c r="Z117" i="66" s="1"/>
  <c r="BN46" i="66"/>
  <c r="F66" i="66" s="1"/>
  <c r="AO18" i="66"/>
  <c r="J29" i="66"/>
  <c r="BV84" i="66"/>
  <c r="BW84" i="66" s="1"/>
  <c r="AP88" i="66" s="1"/>
  <c r="Z118" i="66"/>
  <c r="I57" i="66"/>
  <c r="D163" i="66"/>
  <c r="BV97" i="65"/>
  <c r="BW97" i="65" s="1"/>
  <c r="AP99" i="65" s="1"/>
  <c r="AM99" i="65"/>
  <c r="AM102" i="65"/>
  <c r="BV98" i="65"/>
  <c r="BW98" i="65" s="1"/>
  <c r="AP102" i="65" s="1"/>
  <c r="AM82" i="65"/>
  <c r="BV82" i="65"/>
  <c r="D29" i="65"/>
  <c r="AO18" i="65"/>
  <c r="J29" i="65"/>
  <c r="BV84" i="65"/>
  <c r="BW84" i="65" s="1"/>
  <c r="AP88" i="65" s="1"/>
  <c r="BV85" i="65"/>
  <c r="BW85" i="65" s="1"/>
  <c r="AP91" i="65" s="1"/>
  <c r="BV96" i="65"/>
  <c r="Z118" i="65"/>
  <c r="BN46" i="65"/>
  <c r="F66" i="65" s="1"/>
  <c r="AQ19" i="65"/>
  <c r="Y29" i="65"/>
  <c r="I57" i="65"/>
  <c r="D163" i="65"/>
  <c r="BV96" i="64"/>
  <c r="BV82" i="64"/>
  <c r="AM82" i="64"/>
  <c r="BV97" i="64"/>
  <c r="BW97" i="64" s="1"/>
  <c r="AP99" i="64" s="1"/>
  <c r="AM99" i="64"/>
  <c r="BV83" i="64"/>
  <c r="BW83" i="64" s="1"/>
  <c r="AP85" i="64" s="1"/>
  <c r="AO91" i="64"/>
  <c r="BV98" i="64"/>
  <c r="BW98" i="64" s="1"/>
  <c r="AP102" i="64" s="1"/>
  <c r="BV99" i="64"/>
  <c r="BW99" i="64" s="1"/>
  <c r="AP105" i="64" s="1"/>
  <c r="BN46" i="64"/>
  <c r="F66" i="64" s="1"/>
  <c r="BV84" i="64"/>
  <c r="BW84" i="64" s="1"/>
  <c r="AP88" i="64" s="1"/>
  <c r="Z118" i="64"/>
  <c r="D29" i="64"/>
  <c r="BO47" i="64"/>
  <c r="J63" i="64" s="1"/>
  <c r="BN47" i="64" s="1"/>
  <c r="H66" i="64" s="1"/>
  <c r="AO18" i="64"/>
  <c r="J29" i="64"/>
  <c r="AQ19" i="64"/>
  <c r="Y29" i="64"/>
  <c r="I57" i="64"/>
  <c r="D163" i="64"/>
  <c r="C3" i="63"/>
  <c r="AJ55" i="64" l="1"/>
  <c r="AF51" i="64"/>
  <c r="AF57" i="64"/>
  <c r="AH55" i="64"/>
  <c r="AJ53" i="64"/>
  <c r="AB53" i="64"/>
  <c r="AD51" i="64"/>
  <c r="AF49" i="64"/>
  <c r="AD57" i="64"/>
  <c r="AF55" i="64"/>
  <c r="AH53" i="64"/>
  <c r="AB51" i="64"/>
  <c r="AD49" i="64"/>
  <c r="AJ51" i="64"/>
  <c r="AJ57" i="64"/>
  <c r="AB57" i="64"/>
  <c r="AD55" i="64"/>
  <c r="AF53" i="64"/>
  <c r="AH51" i="64"/>
  <c r="AJ49" i="64"/>
  <c r="AB49" i="64"/>
  <c r="AH57" i="64"/>
  <c r="AB55" i="64"/>
  <c r="AD53" i="64"/>
  <c r="AH49" i="64"/>
  <c r="BV101" i="68"/>
  <c r="BW96" i="68"/>
  <c r="AP96" i="68" s="1"/>
  <c r="BV87" i="68"/>
  <c r="BW82" i="68"/>
  <c r="AP82" i="68" s="1"/>
  <c r="BV101" i="67"/>
  <c r="BW96" i="67"/>
  <c r="AP96" i="67" s="1"/>
  <c r="BV87" i="67"/>
  <c r="BW82" i="67"/>
  <c r="AP82" i="67" s="1"/>
  <c r="BV87" i="66"/>
  <c r="BW82" i="66"/>
  <c r="AP82" i="66" s="1"/>
  <c r="BO47" i="66"/>
  <c r="BV101" i="66"/>
  <c r="BW96" i="66"/>
  <c r="AP96" i="66" s="1"/>
  <c r="BV101" i="65"/>
  <c r="BW96" i="65"/>
  <c r="AP96" i="65" s="1"/>
  <c r="BV87" i="65"/>
  <c r="BW82" i="65"/>
  <c r="AP82" i="65" s="1"/>
  <c r="BV87" i="64"/>
  <c r="BW82" i="64"/>
  <c r="AP82" i="64" s="1"/>
  <c r="BV101" i="64"/>
  <c r="BW96" i="64"/>
  <c r="AP96" i="64" s="1"/>
  <c r="AN52" i="64"/>
  <c r="BN127" i="64"/>
  <c r="J63" i="66" l="1"/>
  <c r="BN47" i="66" s="1"/>
  <c r="H66" i="66" s="1"/>
  <c r="BO127" i="64"/>
  <c r="J135" i="64" s="1"/>
  <c r="AQ82" i="68"/>
  <c r="P111" i="68" s="1"/>
  <c r="BX82" i="68"/>
  <c r="BO116" i="68" s="1"/>
  <c r="G118" i="68" s="1"/>
  <c r="BX96" i="68"/>
  <c r="BO117" i="68" s="1"/>
  <c r="Q118" i="68" s="1"/>
  <c r="Z117" i="68" s="1"/>
  <c r="AQ96" i="68"/>
  <c r="AC111" i="68" s="1"/>
  <c r="BX96" i="67"/>
  <c r="BO117" i="67" s="1"/>
  <c r="Q118" i="67" s="1"/>
  <c r="Z117" i="67" s="1"/>
  <c r="AQ96" i="67"/>
  <c r="AC111" i="67" s="1"/>
  <c r="AQ82" i="67"/>
  <c r="P111" i="67" s="1"/>
  <c r="BX82" i="67"/>
  <c r="BO116" i="67" s="1"/>
  <c r="G118" i="67" s="1"/>
  <c r="AQ82" i="66"/>
  <c r="P111" i="66" s="1"/>
  <c r="BX82" i="66"/>
  <c r="BO116" i="66" s="1"/>
  <c r="G118" i="66" s="1"/>
  <c r="BX96" i="66"/>
  <c r="BO117" i="66" s="1"/>
  <c r="AQ96" i="66"/>
  <c r="AC111" i="66" s="1"/>
  <c r="BX96" i="65"/>
  <c r="BO117" i="65" s="1"/>
  <c r="Q118" i="65" s="1"/>
  <c r="Z117" i="65" s="1"/>
  <c r="AQ96" i="65"/>
  <c r="AC111" i="65" s="1"/>
  <c r="AQ82" i="65"/>
  <c r="P111" i="65" s="1"/>
  <c r="BX82" i="65"/>
  <c r="BO116" i="65" s="1"/>
  <c r="G118" i="65" s="1"/>
  <c r="BX96" i="64"/>
  <c r="BO117" i="64" s="1"/>
  <c r="Q118" i="64" s="1"/>
  <c r="Z117" i="64" s="1"/>
  <c r="AQ96" i="64"/>
  <c r="AC111" i="64" s="1"/>
  <c r="AQ82" i="64"/>
  <c r="P111" i="64" s="1"/>
  <c r="BX82" i="64"/>
  <c r="BO116" i="64" s="1"/>
  <c r="G118" i="64" s="1"/>
  <c r="BU99" i="1"/>
  <c r="BT99" i="1"/>
  <c r="BR99" i="1"/>
  <c r="BQ99" i="1"/>
  <c r="BP99" i="1"/>
  <c r="BO99" i="1"/>
  <c r="BN99" i="1"/>
  <c r="BM99" i="1"/>
  <c r="BL99" i="1"/>
  <c r="BK99" i="1"/>
  <c r="BU98" i="1"/>
  <c r="BR98" i="1"/>
  <c r="BQ98" i="1"/>
  <c r="BP98" i="1"/>
  <c r="BO98" i="1"/>
  <c r="BN98" i="1"/>
  <c r="BM98" i="1"/>
  <c r="BL98" i="1"/>
  <c r="BK98" i="1"/>
  <c r="BU97" i="1"/>
  <c r="BR97" i="1"/>
  <c r="BQ97" i="1"/>
  <c r="BP97" i="1"/>
  <c r="BO97" i="1"/>
  <c r="BN97" i="1"/>
  <c r="BM97" i="1"/>
  <c r="BL97" i="1"/>
  <c r="BK97" i="1"/>
  <c r="BU96" i="1"/>
  <c r="BR96" i="1"/>
  <c r="BQ96" i="1"/>
  <c r="BP96" i="1"/>
  <c r="BO96" i="1"/>
  <c r="BN96" i="1"/>
  <c r="BM96" i="1"/>
  <c r="BL96" i="1"/>
  <c r="BK96" i="1"/>
  <c r="AM105" i="1"/>
  <c r="BU85" i="1"/>
  <c r="BU84" i="1"/>
  <c r="BU83" i="1"/>
  <c r="BU82" i="1"/>
  <c r="BR85" i="1"/>
  <c r="BR84" i="1"/>
  <c r="BR83" i="1"/>
  <c r="BR82" i="1"/>
  <c r="BO82" i="1"/>
  <c r="BM82" i="1"/>
  <c r="BL82" i="1"/>
  <c r="BN127" i="66" l="1"/>
  <c r="BO127" i="66" s="1"/>
  <c r="J135" i="66" s="1"/>
  <c r="AN52" i="66"/>
  <c r="AF51" i="66"/>
  <c r="AB49" i="66"/>
  <c r="AH57" i="66"/>
  <c r="AJ53" i="66"/>
  <c r="AD57" i="66"/>
  <c r="AB51" i="66"/>
  <c r="AD55" i="66"/>
  <c r="AJ55" i="66"/>
  <c r="AH49" i="66"/>
  <c r="AB53" i="66"/>
  <c r="AF55" i="66"/>
  <c r="AD49" i="66"/>
  <c r="AF53" i="66"/>
  <c r="AB55" i="66"/>
  <c r="AF57" i="66"/>
  <c r="AD51" i="66"/>
  <c r="AH53" i="66"/>
  <c r="AJ57" i="66"/>
  <c r="AH51" i="66"/>
  <c r="AD53" i="66"/>
  <c r="AH55" i="66"/>
  <c r="AF49" i="66"/>
  <c r="AJ51" i="66"/>
  <c r="AB57" i="66"/>
  <c r="AJ49" i="66"/>
  <c r="Z116" i="68"/>
  <c r="BN126" i="68"/>
  <c r="Z116" i="67"/>
  <c r="BN126" i="67"/>
  <c r="Z116" i="66"/>
  <c r="BN126" i="66"/>
  <c r="Z116" i="65"/>
  <c r="BN126" i="65"/>
  <c r="Z116" i="64"/>
  <c r="BN126" i="64"/>
  <c r="BS98" i="1"/>
  <c r="BT98" i="1" s="1"/>
  <c r="BV98" i="1" s="1"/>
  <c r="BW98" i="1" s="1"/>
  <c r="BS99" i="1"/>
  <c r="BS96" i="1"/>
  <c r="BT96" i="1" s="1"/>
  <c r="BV96" i="1" s="1"/>
  <c r="BS97" i="1"/>
  <c r="BT97" i="1" s="1"/>
  <c r="BV97" i="1" s="1"/>
  <c r="BW97" i="1" s="1"/>
  <c r="BV99" i="1"/>
  <c r="BW99" i="1" s="1"/>
  <c r="AB130" i="64" l="1"/>
  <c r="AF132" i="64"/>
  <c r="AD126" i="64"/>
  <c r="AH128" i="64"/>
  <c r="AH134" i="64"/>
  <c r="AF128" i="64"/>
  <c r="AF134" i="64"/>
  <c r="AD128" i="64"/>
  <c r="AH130" i="64"/>
  <c r="AJ134" i="64"/>
  <c r="AJ126" i="64"/>
  <c r="AJ132" i="64"/>
  <c r="AH126" i="64"/>
  <c r="AH132" i="64"/>
  <c r="AF126" i="64"/>
  <c r="AJ128" i="64"/>
  <c r="AD132" i="64"/>
  <c r="AB126" i="64"/>
  <c r="AB132" i="64"/>
  <c r="AJ130" i="64"/>
  <c r="AD134" i="64"/>
  <c r="AB128" i="64"/>
  <c r="AF130" i="64"/>
  <c r="AB134" i="64"/>
  <c r="AD130" i="64"/>
  <c r="AF134" i="66"/>
  <c r="AH132" i="66"/>
  <c r="AJ130" i="66"/>
  <c r="AB130" i="66"/>
  <c r="AD128" i="66"/>
  <c r="AF126" i="66"/>
  <c r="AD134" i="66"/>
  <c r="AF132" i="66"/>
  <c r="AH130" i="66"/>
  <c r="AJ128" i="66"/>
  <c r="AB128" i="66"/>
  <c r="AD126" i="66"/>
  <c r="AJ134" i="66"/>
  <c r="AB134" i="66"/>
  <c r="AD132" i="66"/>
  <c r="AF130" i="66"/>
  <c r="AH128" i="66"/>
  <c r="AJ126" i="66"/>
  <c r="AB126" i="66"/>
  <c r="AH134" i="66"/>
  <c r="AJ132" i="66"/>
  <c r="AB132" i="66"/>
  <c r="AD130" i="66"/>
  <c r="AF128" i="66"/>
  <c r="AH126" i="66"/>
  <c r="BO126" i="68"/>
  <c r="BO126" i="67"/>
  <c r="BO126" i="66"/>
  <c r="BO126" i="65"/>
  <c r="BO126" i="64"/>
  <c r="BV101" i="1"/>
  <c r="BW96" i="1"/>
  <c r="AP96" i="1" s="1"/>
  <c r="J128" i="68" l="1"/>
  <c r="AN128" i="68"/>
  <c r="J128" i="67"/>
  <c r="J128" i="66"/>
  <c r="AN128" i="66"/>
  <c r="J128" i="65"/>
  <c r="J128" i="64"/>
  <c r="AN128" i="64"/>
  <c r="BX96" i="1"/>
  <c r="BO117" i="1" s="1"/>
  <c r="AQ96" i="1"/>
  <c r="BO46" i="1"/>
  <c r="J54" i="1" s="1"/>
  <c r="D22" i="1"/>
  <c r="D163" i="1" s="1"/>
  <c r="AO105" i="1" l="1"/>
  <c r="AO102" i="1"/>
  <c r="AO99" i="1"/>
  <c r="AO96" i="1"/>
  <c r="G25" i="3"/>
  <c r="I25" i="3"/>
  <c r="J25" i="3"/>
  <c r="BP85" i="1"/>
  <c r="BP84" i="1"/>
  <c r="BP83" i="1"/>
  <c r="BP82" i="1"/>
  <c r="BN85" i="1"/>
  <c r="BN84" i="1"/>
  <c r="BN83" i="1"/>
  <c r="BN82" i="1"/>
  <c r="AP105" i="1" l="1"/>
  <c r="AM96" i="1" l="1"/>
  <c r="AM102" i="1"/>
  <c r="AP99" i="1"/>
  <c r="AM99" i="1"/>
  <c r="AP102" i="1"/>
  <c r="AO88" i="1"/>
  <c r="AO85" i="1"/>
  <c r="BQ85" i="1"/>
  <c r="BQ84" i="1"/>
  <c r="BQ83" i="1"/>
  <c r="BQ82" i="1"/>
  <c r="BO85" i="1"/>
  <c r="BO84" i="1"/>
  <c r="BO83" i="1"/>
  <c r="BM85" i="1"/>
  <c r="BM84" i="1"/>
  <c r="BM83" i="1"/>
  <c r="BL85" i="1"/>
  <c r="BL84" i="1"/>
  <c r="BL83" i="1"/>
  <c r="BK85" i="1"/>
  <c r="BK84" i="1"/>
  <c r="BK83" i="1"/>
  <c r="BK82" i="1"/>
  <c r="BS82" i="1" l="1"/>
  <c r="BT82" i="1" s="1"/>
  <c r="AO82" i="1"/>
  <c r="AO91" i="1"/>
  <c r="BS83" i="1"/>
  <c r="BS84" i="1"/>
  <c r="BT84" i="1" s="1"/>
  <c r="BS85" i="1"/>
  <c r="BT85" i="1" l="1"/>
  <c r="BV85" i="1" s="1"/>
  <c r="BT83" i="1"/>
  <c r="AM85" i="1" s="1"/>
  <c r="BV82" i="1"/>
  <c r="AM88" i="1"/>
  <c r="BV84" i="1"/>
  <c r="BW84" i="1" s="1"/>
  <c r="AP88" i="1" s="1"/>
  <c r="AC111" i="1" l="1"/>
  <c r="BW82" i="1"/>
  <c r="AP82" i="1" s="1"/>
  <c r="BW85" i="1"/>
  <c r="AP91" i="1" s="1"/>
  <c r="AM91" i="1"/>
  <c r="BV83" i="1"/>
  <c r="BV87" i="1" s="1"/>
  <c r="BX82" i="1" s="1"/>
  <c r="BO116" i="1" s="1"/>
  <c r="G118" i="1" s="1"/>
  <c r="AM82" i="1"/>
  <c r="AQ82" i="1" l="1"/>
  <c r="BW83" i="1"/>
  <c r="AP85" i="1" s="1"/>
  <c r="G172" i="1"/>
  <c r="P111" i="1" l="1"/>
  <c r="D24" i="3"/>
  <c r="D23" i="3" l="1"/>
  <c r="D25" i="3" s="1"/>
  <c r="O106" i="9" l="1"/>
  <c r="N106" i="9"/>
  <c r="M106" i="9"/>
  <c r="K106" i="9"/>
  <c r="I106" i="9"/>
  <c r="O105" i="9"/>
  <c r="N105" i="9"/>
  <c r="M105" i="9"/>
  <c r="K105" i="9"/>
  <c r="I105" i="9"/>
  <c r="O104" i="9"/>
  <c r="N104" i="9"/>
  <c r="M104" i="9"/>
  <c r="K104" i="9"/>
  <c r="I104" i="9"/>
  <c r="O103" i="9"/>
  <c r="N103" i="9"/>
  <c r="M103" i="9"/>
  <c r="K103" i="9"/>
  <c r="I103" i="9"/>
  <c r="O102" i="9"/>
  <c r="N102" i="9"/>
  <c r="M102" i="9"/>
  <c r="K102" i="9"/>
  <c r="I102" i="9"/>
  <c r="O101" i="9"/>
  <c r="N101" i="9"/>
  <c r="M101" i="9"/>
  <c r="K101" i="9"/>
  <c r="I101" i="9"/>
  <c r="O100" i="9"/>
  <c r="N100" i="9"/>
  <c r="M100" i="9"/>
  <c r="K100" i="9"/>
  <c r="I100" i="9"/>
  <c r="O99" i="9"/>
  <c r="N99" i="9"/>
  <c r="M99" i="9"/>
  <c r="K99" i="9"/>
  <c r="I99" i="9"/>
  <c r="O98" i="9"/>
  <c r="N98" i="9"/>
  <c r="M98" i="9"/>
  <c r="K98" i="9"/>
  <c r="I98" i="9"/>
  <c r="O97" i="9"/>
  <c r="N97" i="9"/>
  <c r="M97" i="9"/>
  <c r="K97" i="9"/>
  <c r="I97" i="9"/>
  <c r="O96" i="9"/>
  <c r="N96" i="9"/>
  <c r="M96" i="9"/>
  <c r="K96" i="9"/>
  <c r="I96" i="9"/>
  <c r="O95" i="9"/>
  <c r="N95" i="9"/>
  <c r="M95" i="9"/>
  <c r="K95" i="9"/>
  <c r="I95" i="9"/>
  <c r="O94" i="9"/>
  <c r="N94" i="9"/>
  <c r="M94" i="9"/>
  <c r="K94" i="9"/>
  <c r="I94" i="9"/>
  <c r="O93" i="9"/>
  <c r="N93" i="9"/>
  <c r="M93" i="9"/>
  <c r="K93" i="9"/>
  <c r="I93" i="9"/>
  <c r="O92" i="9"/>
  <c r="N92" i="9"/>
  <c r="M92" i="9"/>
  <c r="K92" i="9"/>
  <c r="I92" i="9"/>
  <c r="O91" i="9"/>
  <c r="N91" i="9"/>
  <c r="M91" i="9"/>
  <c r="K91" i="9"/>
  <c r="I91" i="9"/>
  <c r="O90" i="9"/>
  <c r="N90" i="9"/>
  <c r="M90" i="9"/>
  <c r="K90" i="9"/>
  <c r="I90" i="9"/>
  <c r="O89" i="9"/>
  <c r="N89" i="9"/>
  <c r="M89" i="9"/>
  <c r="K89" i="9"/>
  <c r="I89" i="9"/>
  <c r="O88" i="9"/>
  <c r="N88" i="9"/>
  <c r="M88" i="9"/>
  <c r="K88" i="9"/>
  <c r="I88" i="9"/>
  <c r="O87" i="9"/>
  <c r="N87" i="9"/>
  <c r="M87" i="9"/>
  <c r="K87" i="9"/>
  <c r="I87" i="9"/>
  <c r="O86" i="9"/>
  <c r="N86" i="9"/>
  <c r="M86" i="9"/>
  <c r="K86" i="9"/>
  <c r="I86" i="9"/>
  <c r="O85" i="9"/>
  <c r="N85" i="9"/>
  <c r="M85" i="9"/>
  <c r="K85" i="9"/>
  <c r="I85" i="9"/>
  <c r="O84" i="9"/>
  <c r="N84" i="9"/>
  <c r="M84" i="9"/>
  <c r="K84" i="9"/>
  <c r="I84" i="9"/>
  <c r="O83" i="9"/>
  <c r="N83" i="9"/>
  <c r="M83" i="9"/>
  <c r="K83" i="9"/>
  <c r="I83" i="9"/>
  <c r="O82" i="9"/>
  <c r="N82" i="9"/>
  <c r="M82" i="9"/>
  <c r="K82" i="9"/>
  <c r="I82" i="9"/>
  <c r="O81" i="9"/>
  <c r="N81" i="9"/>
  <c r="M81" i="9"/>
  <c r="K81" i="9"/>
  <c r="I81" i="9"/>
  <c r="O80" i="9"/>
  <c r="N80" i="9"/>
  <c r="M80" i="9"/>
  <c r="K80" i="9"/>
  <c r="I80" i="9"/>
  <c r="O79" i="9"/>
  <c r="N79" i="9"/>
  <c r="M79" i="9"/>
  <c r="K79" i="9"/>
  <c r="I79" i="9"/>
  <c r="O78" i="9"/>
  <c r="N78" i="9"/>
  <c r="M78" i="9"/>
  <c r="K78" i="9"/>
  <c r="I78" i="9"/>
  <c r="O77" i="9"/>
  <c r="N77" i="9"/>
  <c r="M77" i="9"/>
  <c r="K77" i="9"/>
  <c r="I77" i="9"/>
  <c r="O76" i="9"/>
  <c r="N76" i="9"/>
  <c r="M76" i="9"/>
  <c r="K76" i="9"/>
  <c r="I76" i="9"/>
  <c r="O75" i="9"/>
  <c r="N75" i="9"/>
  <c r="M75" i="9"/>
  <c r="K75" i="9"/>
  <c r="I75" i="9"/>
  <c r="O74" i="9"/>
  <c r="N74" i="9"/>
  <c r="M74" i="9"/>
  <c r="K74" i="9"/>
  <c r="I74" i="9"/>
  <c r="O73" i="9"/>
  <c r="N73" i="9"/>
  <c r="M73" i="9"/>
  <c r="K73" i="9"/>
  <c r="I73" i="9"/>
  <c r="O72" i="9"/>
  <c r="N72" i="9"/>
  <c r="M72" i="9"/>
  <c r="K72" i="9"/>
  <c r="I72" i="9"/>
  <c r="O71" i="9"/>
  <c r="N71" i="9"/>
  <c r="M71" i="9"/>
  <c r="K71" i="9"/>
  <c r="I71" i="9"/>
  <c r="O70" i="9"/>
  <c r="N70" i="9"/>
  <c r="M70" i="9"/>
  <c r="K70" i="9"/>
  <c r="I70" i="9"/>
  <c r="O69" i="9"/>
  <c r="N69" i="9"/>
  <c r="M69" i="9"/>
  <c r="K69" i="9"/>
  <c r="I69" i="9"/>
  <c r="O68" i="9"/>
  <c r="N68" i="9"/>
  <c r="M68" i="9"/>
  <c r="K68" i="9"/>
  <c r="I68" i="9"/>
  <c r="O67" i="9"/>
  <c r="N67" i="9"/>
  <c r="M67" i="9"/>
  <c r="K67" i="9"/>
  <c r="I67" i="9"/>
  <c r="O66" i="9"/>
  <c r="N66" i="9"/>
  <c r="M66" i="9"/>
  <c r="K66" i="9"/>
  <c r="I66" i="9"/>
  <c r="O65" i="9"/>
  <c r="N65" i="9"/>
  <c r="M65" i="9"/>
  <c r="K65" i="9"/>
  <c r="I65" i="9"/>
  <c r="O64" i="9"/>
  <c r="N64" i="9"/>
  <c r="M64" i="9"/>
  <c r="K64" i="9"/>
  <c r="I64" i="9"/>
  <c r="O63" i="9"/>
  <c r="N63" i="9"/>
  <c r="M63" i="9"/>
  <c r="K63" i="9"/>
  <c r="I63" i="9"/>
  <c r="O62" i="9"/>
  <c r="N62" i="9"/>
  <c r="M62" i="9"/>
  <c r="K62" i="9"/>
  <c r="I62" i="9"/>
  <c r="O61" i="9"/>
  <c r="N61" i="9"/>
  <c r="M61" i="9"/>
  <c r="K61" i="9"/>
  <c r="I61" i="9"/>
  <c r="O60" i="9"/>
  <c r="N60" i="9"/>
  <c r="M60" i="9"/>
  <c r="K60" i="9"/>
  <c r="I60" i="9"/>
  <c r="O59" i="9"/>
  <c r="N59" i="9"/>
  <c r="M59" i="9"/>
  <c r="K59" i="9"/>
  <c r="I59" i="9"/>
  <c r="O58" i="9"/>
  <c r="N58" i="9"/>
  <c r="M58" i="9"/>
  <c r="K58" i="9"/>
  <c r="I58" i="9"/>
  <c r="O57" i="9"/>
  <c r="N57" i="9"/>
  <c r="M57" i="9"/>
  <c r="K57" i="9"/>
  <c r="I57" i="9"/>
  <c r="O56" i="9"/>
  <c r="N56" i="9"/>
  <c r="M56" i="9"/>
  <c r="K56" i="9"/>
  <c r="I56" i="9"/>
  <c r="O55" i="9"/>
  <c r="N55" i="9"/>
  <c r="M55" i="9"/>
  <c r="K55" i="9"/>
  <c r="I55" i="9"/>
  <c r="O54" i="9"/>
  <c r="N54" i="9"/>
  <c r="M54" i="9"/>
  <c r="K54" i="9"/>
  <c r="I54" i="9"/>
  <c r="O53" i="9"/>
  <c r="N53" i="9"/>
  <c r="M53" i="9"/>
  <c r="K53" i="9"/>
  <c r="I53" i="9"/>
  <c r="O52" i="9"/>
  <c r="N52" i="9"/>
  <c r="M52" i="9"/>
  <c r="K52" i="9"/>
  <c r="I52" i="9"/>
  <c r="O51" i="9"/>
  <c r="N51" i="9"/>
  <c r="M51" i="9"/>
  <c r="K51" i="9"/>
  <c r="I51" i="9"/>
  <c r="O50" i="9"/>
  <c r="N50" i="9"/>
  <c r="M50" i="9"/>
  <c r="K50" i="9"/>
  <c r="I50" i="9"/>
  <c r="O49" i="9"/>
  <c r="N49" i="9"/>
  <c r="M49" i="9"/>
  <c r="K49" i="9"/>
  <c r="I49" i="9"/>
  <c r="O48" i="9"/>
  <c r="N48" i="9"/>
  <c r="M48" i="9"/>
  <c r="K48" i="9"/>
  <c r="I48" i="9"/>
  <c r="O47" i="9"/>
  <c r="N47" i="9"/>
  <c r="M47" i="9"/>
  <c r="K47" i="9"/>
  <c r="I47" i="9"/>
  <c r="O46" i="9"/>
  <c r="N46" i="9"/>
  <c r="M46" i="9"/>
  <c r="K46" i="9"/>
  <c r="I46" i="9"/>
  <c r="O45" i="9"/>
  <c r="N45" i="9"/>
  <c r="M45" i="9"/>
  <c r="K45" i="9"/>
  <c r="I45" i="9"/>
  <c r="O44" i="9"/>
  <c r="N44" i="9"/>
  <c r="M44" i="9"/>
  <c r="K44" i="9"/>
  <c r="I44" i="9"/>
  <c r="O43" i="9"/>
  <c r="N43" i="9"/>
  <c r="M43" i="9"/>
  <c r="K43" i="9"/>
  <c r="I43" i="9"/>
  <c r="O42" i="9"/>
  <c r="N42" i="9"/>
  <c r="M42" i="9"/>
  <c r="K42" i="9"/>
  <c r="I42" i="9"/>
  <c r="O41" i="9"/>
  <c r="N41" i="9"/>
  <c r="M41" i="9"/>
  <c r="K41" i="9"/>
  <c r="I41" i="9"/>
  <c r="O40" i="9"/>
  <c r="N40" i="9"/>
  <c r="M40" i="9"/>
  <c r="K40" i="9"/>
  <c r="I40" i="9"/>
  <c r="O39" i="9"/>
  <c r="N39" i="9"/>
  <c r="M39" i="9"/>
  <c r="K39" i="9"/>
  <c r="I39" i="9"/>
  <c r="O38" i="9"/>
  <c r="N38" i="9"/>
  <c r="M38" i="9"/>
  <c r="K38" i="9"/>
  <c r="I38" i="9"/>
  <c r="O37" i="9"/>
  <c r="N37" i="9"/>
  <c r="M37" i="9"/>
  <c r="K37" i="9"/>
  <c r="I37" i="9"/>
  <c r="O36" i="9"/>
  <c r="N36" i="9"/>
  <c r="M36" i="9"/>
  <c r="K36" i="9"/>
  <c r="I36" i="9"/>
  <c r="O35" i="9"/>
  <c r="N35" i="9"/>
  <c r="M35" i="9"/>
  <c r="K35" i="9"/>
  <c r="I35" i="9"/>
  <c r="O34" i="9"/>
  <c r="N34" i="9"/>
  <c r="M34" i="9"/>
  <c r="K34" i="9"/>
  <c r="I34" i="9"/>
  <c r="O33" i="9"/>
  <c r="N33" i="9"/>
  <c r="M33" i="9"/>
  <c r="K33" i="9"/>
  <c r="I33" i="9"/>
  <c r="O32" i="9"/>
  <c r="N32" i="9"/>
  <c r="M32" i="9"/>
  <c r="K32" i="9"/>
  <c r="I32" i="9"/>
  <c r="O31" i="9"/>
  <c r="N31" i="9"/>
  <c r="M31" i="9"/>
  <c r="K31" i="9"/>
  <c r="I31" i="9"/>
  <c r="O30" i="9"/>
  <c r="N30" i="9"/>
  <c r="M30" i="9"/>
  <c r="K30" i="9"/>
  <c r="I30" i="9"/>
  <c r="O29" i="9"/>
  <c r="N29" i="9"/>
  <c r="M29" i="9"/>
  <c r="K29" i="9"/>
  <c r="I29" i="9"/>
  <c r="O28" i="9"/>
  <c r="N28" i="9"/>
  <c r="M28" i="9"/>
  <c r="K28" i="9"/>
  <c r="I28" i="9"/>
  <c r="O27" i="9"/>
  <c r="N27" i="9"/>
  <c r="M27" i="9"/>
  <c r="K27" i="9"/>
  <c r="I27" i="9"/>
  <c r="O26" i="9"/>
  <c r="N26" i="9"/>
  <c r="M26" i="9"/>
  <c r="K26" i="9"/>
  <c r="I26" i="9"/>
  <c r="O25" i="9"/>
  <c r="N25" i="9"/>
  <c r="M25" i="9"/>
  <c r="K25" i="9"/>
  <c r="I25" i="9"/>
  <c r="O24" i="9"/>
  <c r="N24" i="9"/>
  <c r="M24" i="9"/>
  <c r="K24" i="9"/>
  <c r="I24" i="9"/>
  <c r="O23" i="9"/>
  <c r="N23" i="9"/>
  <c r="M23" i="9"/>
  <c r="K23" i="9"/>
  <c r="I23" i="9"/>
  <c r="O22" i="9"/>
  <c r="N22" i="9"/>
  <c r="M22" i="9"/>
  <c r="K22" i="9"/>
  <c r="I22" i="9"/>
  <c r="O21" i="9"/>
  <c r="N21" i="9"/>
  <c r="M21" i="9"/>
  <c r="K21" i="9"/>
  <c r="I21" i="9"/>
  <c r="O20" i="9"/>
  <c r="N20" i="9"/>
  <c r="M20" i="9"/>
  <c r="K20" i="9"/>
  <c r="I20" i="9"/>
  <c r="AS19" i="9"/>
  <c r="O19" i="9"/>
  <c r="N19" i="9"/>
  <c r="M19" i="9"/>
  <c r="K19" i="9"/>
  <c r="I19" i="9"/>
  <c r="AS18" i="9"/>
  <c r="AO18" i="9"/>
  <c r="O18" i="9"/>
  <c r="N18" i="9"/>
  <c r="M18" i="9"/>
  <c r="K18" i="9"/>
  <c r="I18" i="9"/>
  <c r="AS17" i="9"/>
  <c r="AO17" i="9"/>
  <c r="O17" i="9"/>
  <c r="N17" i="9"/>
  <c r="M17" i="9"/>
  <c r="K17" i="9"/>
  <c r="I17" i="9"/>
  <c r="AS16" i="9"/>
  <c r="AO16" i="9"/>
  <c r="O16" i="9"/>
  <c r="N16" i="9"/>
  <c r="M16" i="9"/>
  <c r="K16" i="9"/>
  <c r="I16" i="9"/>
  <c r="AT15" i="9"/>
  <c r="AT20" i="9" s="1"/>
  <c r="AS15" i="9"/>
  <c r="AS20" i="9" s="1"/>
  <c r="AR15" i="9"/>
  <c r="AR20" i="9" s="1"/>
  <c r="AQ15" i="9"/>
  <c r="AQ20" i="9" s="1"/>
  <c r="AP15" i="9"/>
  <c r="AP20" i="9" s="1"/>
  <c r="AO15" i="9"/>
  <c r="AO20" i="9" s="1"/>
  <c r="AN15" i="9"/>
  <c r="AN20" i="9" s="1"/>
  <c r="AM15" i="9"/>
  <c r="AM20" i="9" s="1"/>
  <c r="AL15" i="9"/>
  <c r="AL20" i="9" s="1"/>
  <c r="O15" i="9"/>
  <c r="N15" i="9"/>
  <c r="M15" i="9"/>
  <c r="K15" i="9"/>
  <c r="I15" i="9"/>
  <c r="O14" i="9"/>
  <c r="N14" i="9"/>
  <c r="M14" i="9"/>
  <c r="K14" i="9"/>
  <c r="I14" i="9"/>
  <c r="O13" i="9"/>
  <c r="N13" i="9"/>
  <c r="M13" i="9"/>
  <c r="K13" i="9"/>
  <c r="I13" i="9"/>
  <c r="O12" i="9"/>
  <c r="N12" i="9"/>
  <c r="M12" i="9"/>
  <c r="K12" i="9"/>
  <c r="I12" i="9"/>
  <c r="O11" i="9"/>
  <c r="N11" i="9"/>
  <c r="M11" i="9"/>
  <c r="K11" i="9"/>
  <c r="I11" i="9"/>
  <c r="O10" i="9"/>
  <c r="N10" i="9"/>
  <c r="M10" i="9"/>
  <c r="K10" i="9"/>
  <c r="I10" i="9"/>
  <c r="O9" i="9"/>
  <c r="N9" i="9"/>
  <c r="M9" i="9"/>
  <c r="K9" i="9"/>
  <c r="I9" i="9"/>
  <c r="O8" i="9"/>
  <c r="N8" i="9"/>
  <c r="M8" i="9"/>
  <c r="K8" i="9"/>
  <c r="I8" i="9"/>
  <c r="O7" i="9"/>
  <c r="N7" i="9"/>
  <c r="AK15" i="9" s="1"/>
  <c r="M7" i="9"/>
  <c r="K7" i="9"/>
  <c r="I7" i="9"/>
  <c r="P11" i="38"/>
  <c r="P10" i="38"/>
  <c r="P9" i="38"/>
  <c r="P8" i="38"/>
  <c r="P7" i="38"/>
  <c r="P11" i="37"/>
  <c r="P10" i="37"/>
  <c r="P9" i="37"/>
  <c r="P8" i="37"/>
  <c r="P7" i="37"/>
  <c r="P11" i="36"/>
  <c r="P10" i="36"/>
  <c r="P9" i="36"/>
  <c r="P8" i="36"/>
  <c r="P7" i="36"/>
  <c r="P11" i="35"/>
  <c r="P10" i="35"/>
  <c r="P9" i="35"/>
  <c r="P8" i="35"/>
  <c r="P7" i="35"/>
  <c r="P11" i="34"/>
  <c r="P10" i="34"/>
  <c r="P9" i="34"/>
  <c r="P8" i="34"/>
  <c r="P7" i="34"/>
  <c r="P11" i="33"/>
  <c r="P10" i="33"/>
  <c r="P9" i="33"/>
  <c r="P8" i="33"/>
  <c r="P7" i="33"/>
  <c r="P11" i="32"/>
  <c r="P10" i="32"/>
  <c r="P9" i="32"/>
  <c r="P8" i="32"/>
  <c r="P7" i="32"/>
  <c r="P11" i="31"/>
  <c r="P10" i="31"/>
  <c r="P9" i="31"/>
  <c r="P8" i="31"/>
  <c r="P7" i="31"/>
  <c r="P11" i="30"/>
  <c r="P10" i="30"/>
  <c r="P9" i="30"/>
  <c r="P8" i="30"/>
  <c r="P7" i="30"/>
  <c r="P11" i="7"/>
  <c r="P10" i="7"/>
  <c r="P9" i="7"/>
  <c r="P8" i="7"/>
  <c r="P7" i="7"/>
  <c r="M25" i="3"/>
  <c r="M24" i="3"/>
  <c r="L24" i="3"/>
  <c r="K24" i="3"/>
  <c r="J24" i="3"/>
  <c r="I24" i="3"/>
  <c r="H24" i="3"/>
  <c r="G24" i="3"/>
  <c r="F24" i="3"/>
  <c r="E24" i="3"/>
  <c r="M23" i="3"/>
  <c r="L23" i="3"/>
  <c r="L25" i="3" s="1"/>
  <c r="K23" i="3"/>
  <c r="K25" i="3" s="1"/>
  <c r="J23" i="3"/>
  <c r="I23" i="3"/>
  <c r="H23" i="3"/>
  <c r="H25" i="3" s="1"/>
  <c r="G23" i="3"/>
  <c r="F23" i="3"/>
  <c r="F25" i="3" s="1"/>
  <c r="E23" i="3"/>
  <c r="E25" i="3" s="1"/>
  <c r="K12" i="48"/>
  <c r="K8" i="48"/>
  <c r="BK160" i="47"/>
  <c r="BK159" i="47"/>
  <c r="BK158" i="47"/>
  <c r="BK157" i="47"/>
  <c r="BK156" i="47"/>
  <c r="BK153" i="47"/>
  <c r="BK152" i="47"/>
  <c r="BK151" i="47"/>
  <c r="BK150" i="47"/>
  <c r="BK149" i="47"/>
  <c r="BO89" i="47"/>
  <c r="BN89" i="47"/>
  <c r="BM89" i="47"/>
  <c r="BL89" i="47"/>
  <c r="BK89" i="47"/>
  <c r="BJ89" i="47"/>
  <c r="BI89" i="47"/>
  <c r="T89" i="47"/>
  <c r="BO88" i="47"/>
  <c r="BN88" i="47"/>
  <c r="BM88" i="47"/>
  <c r="BL88" i="47"/>
  <c r="BK88" i="47"/>
  <c r="BJ88" i="47"/>
  <c r="BI88" i="47"/>
  <c r="T88" i="47"/>
  <c r="BO87" i="47"/>
  <c r="BN87" i="47"/>
  <c r="BM87" i="47"/>
  <c r="BL87" i="47"/>
  <c r="BK87" i="47"/>
  <c r="BJ87" i="47"/>
  <c r="BI87" i="47"/>
  <c r="T87" i="47"/>
  <c r="BO86" i="47"/>
  <c r="BN86" i="47"/>
  <c r="BM86" i="47"/>
  <c r="BL86" i="47"/>
  <c r="BK86" i="47"/>
  <c r="BJ86" i="47"/>
  <c r="BI86" i="47"/>
  <c r="T86" i="47"/>
  <c r="BO85" i="47"/>
  <c r="BN85" i="47"/>
  <c r="BM85" i="47"/>
  <c r="BK85" i="47"/>
  <c r="BJ85" i="47"/>
  <c r="BI85" i="47"/>
  <c r="AD85" i="47"/>
  <c r="BL85" i="47" s="1"/>
  <c r="T85" i="47"/>
  <c r="BO81" i="47"/>
  <c r="BN81" i="47"/>
  <c r="BM81" i="47"/>
  <c r="BK81" i="47"/>
  <c r="BJ81" i="47"/>
  <c r="BI81" i="47"/>
  <c r="AD81" i="47"/>
  <c r="BL81" i="47" s="1"/>
  <c r="T81" i="47"/>
  <c r="BO80" i="47"/>
  <c r="BN80" i="47"/>
  <c r="BM80" i="47"/>
  <c r="BK80" i="47"/>
  <c r="BJ80" i="47"/>
  <c r="BI80" i="47"/>
  <c r="AD80" i="47"/>
  <c r="BL80" i="47" s="1"/>
  <c r="T80" i="47"/>
  <c r="BO79" i="47"/>
  <c r="BN79" i="47"/>
  <c r="BM79" i="47"/>
  <c r="BK79" i="47"/>
  <c r="BJ79" i="47"/>
  <c r="BI79" i="47"/>
  <c r="AD79" i="47"/>
  <c r="BL79" i="47" s="1"/>
  <c r="T79" i="47"/>
  <c r="BO78" i="47"/>
  <c r="BN78" i="47"/>
  <c r="BM78" i="47"/>
  <c r="BK78" i="47"/>
  <c r="BJ78" i="47"/>
  <c r="BI78" i="47"/>
  <c r="AD78" i="47"/>
  <c r="BL78" i="47" s="1"/>
  <c r="T78" i="47"/>
  <c r="BO77" i="47"/>
  <c r="BN77" i="47"/>
  <c r="BM77" i="47"/>
  <c r="BK77" i="47"/>
  <c r="BJ77" i="47"/>
  <c r="BI77" i="47"/>
  <c r="AD77" i="47"/>
  <c r="BL77" i="47" s="1"/>
  <c r="T77" i="47"/>
  <c r="F72" i="47"/>
  <c r="BL54" i="47" s="1"/>
  <c r="BM54" i="47"/>
  <c r="J62" i="47" s="1"/>
  <c r="D22" i="47"/>
  <c r="AK13" i="47"/>
  <c r="R101" i="47" s="1"/>
  <c r="BK160" i="46"/>
  <c r="BK159" i="46"/>
  <c r="BK158" i="46"/>
  <c r="BK157" i="46"/>
  <c r="BK156" i="46"/>
  <c r="BK153" i="46"/>
  <c r="BK152" i="46"/>
  <c r="BK151" i="46"/>
  <c r="BK150" i="46"/>
  <c r="BK149" i="46"/>
  <c r="BO89" i="46"/>
  <c r="BN89" i="46"/>
  <c r="BM89" i="46"/>
  <c r="BL89" i="46"/>
  <c r="BK89" i="46"/>
  <c r="BJ89" i="46"/>
  <c r="BI89" i="46"/>
  <c r="T89" i="46"/>
  <c r="BO88" i="46"/>
  <c r="BN88" i="46"/>
  <c r="BM88" i="46"/>
  <c r="BL88" i="46"/>
  <c r="BK88" i="46"/>
  <c r="BJ88" i="46"/>
  <c r="BI88" i="46"/>
  <c r="T88" i="46"/>
  <c r="BO87" i="46"/>
  <c r="BN87" i="46"/>
  <c r="BM87" i="46"/>
  <c r="BL87" i="46"/>
  <c r="BK87" i="46"/>
  <c r="BJ87" i="46"/>
  <c r="BI87" i="46"/>
  <c r="T87" i="46"/>
  <c r="BO86" i="46"/>
  <c r="BN86" i="46"/>
  <c r="BM86" i="46"/>
  <c r="BL86" i="46"/>
  <c r="BK86" i="46"/>
  <c r="BJ86" i="46"/>
  <c r="BI86" i="46"/>
  <c r="T86" i="46"/>
  <c r="BO85" i="46"/>
  <c r="BN85" i="46"/>
  <c r="BM85" i="46"/>
  <c r="BK85" i="46"/>
  <c r="BJ85" i="46"/>
  <c r="BI85" i="46"/>
  <c r="AD85" i="46"/>
  <c r="BL85" i="46" s="1"/>
  <c r="T85" i="46"/>
  <c r="BO81" i="46"/>
  <c r="BN81" i="46"/>
  <c r="BM81" i="46"/>
  <c r="BK81" i="46"/>
  <c r="BJ81" i="46"/>
  <c r="BI81" i="46"/>
  <c r="AD81" i="46"/>
  <c r="BL81" i="46" s="1"/>
  <c r="T81" i="46"/>
  <c r="BO80" i="46"/>
  <c r="BN80" i="46"/>
  <c r="BM80" i="46"/>
  <c r="BK80" i="46"/>
  <c r="BJ80" i="46"/>
  <c r="BI80" i="46"/>
  <c r="AD80" i="46"/>
  <c r="BL80" i="46" s="1"/>
  <c r="T80" i="46"/>
  <c r="BO79" i="46"/>
  <c r="BN79" i="46"/>
  <c r="BM79" i="46"/>
  <c r="BK79" i="46"/>
  <c r="BJ79" i="46"/>
  <c r="BI79" i="46"/>
  <c r="AD79" i="46"/>
  <c r="BL79" i="46" s="1"/>
  <c r="T79" i="46"/>
  <c r="BO78" i="46"/>
  <c r="BN78" i="46"/>
  <c r="BM78" i="46"/>
  <c r="BK78" i="46"/>
  <c r="BJ78" i="46"/>
  <c r="BI78" i="46"/>
  <c r="AD78" i="46"/>
  <c r="BL78" i="46" s="1"/>
  <c r="T78" i="46"/>
  <c r="BO77" i="46"/>
  <c r="BN77" i="46"/>
  <c r="BM77" i="46"/>
  <c r="BK77" i="46"/>
  <c r="BJ77" i="46"/>
  <c r="BI77" i="46"/>
  <c r="AD77" i="46"/>
  <c r="BL77" i="46" s="1"/>
  <c r="T77" i="46"/>
  <c r="F72" i="46"/>
  <c r="BL54" i="46" s="1"/>
  <c r="BM54" i="46"/>
  <c r="J62" i="46" s="1"/>
  <c r="D22" i="46"/>
  <c r="AK13" i="46"/>
  <c r="R101" i="46" s="1"/>
  <c r="AK13" i="1"/>
  <c r="Q118" i="1" s="1"/>
  <c r="AA11" i="2"/>
  <c r="AA10" i="2"/>
  <c r="AA9" i="2"/>
  <c r="AA8" i="2"/>
  <c r="AA7" i="2"/>
  <c r="AA6" i="2"/>
  <c r="AA5" i="2"/>
  <c r="AA4" i="2"/>
  <c r="AA2" i="2"/>
  <c r="N2" i="2"/>
  <c r="G38" i="51"/>
  <c r="F38" i="51"/>
  <c r="E38" i="51"/>
  <c r="D38" i="51"/>
  <c r="C38" i="51"/>
  <c r="B38" i="51"/>
  <c r="G37" i="51"/>
  <c r="F37" i="51"/>
  <c r="E37" i="51"/>
  <c r="D37" i="51"/>
  <c r="C37" i="51"/>
  <c r="B37" i="51"/>
  <c r="BN46" i="1" l="1"/>
  <c r="BM55" i="47"/>
  <c r="AQ18" i="47"/>
  <c r="Z118" i="1"/>
  <c r="D41" i="47"/>
  <c r="P13" i="31"/>
  <c r="P13" i="35"/>
  <c r="P13" i="38"/>
  <c r="BP80" i="46"/>
  <c r="AQ19" i="1"/>
  <c r="D29" i="1"/>
  <c r="Y29" i="1"/>
  <c r="J41" i="46"/>
  <c r="AQ19" i="47"/>
  <c r="J41" i="47"/>
  <c r="R59" i="47"/>
  <c r="P13" i="32"/>
  <c r="P13" i="36"/>
  <c r="P13" i="7"/>
  <c r="P13" i="33"/>
  <c r="P13" i="37"/>
  <c r="R59" i="46"/>
  <c r="J29" i="47"/>
  <c r="BL55" i="47"/>
  <c r="H72" i="47" s="1"/>
  <c r="AB57" i="47" s="1"/>
  <c r="R102" i="47"/>
  <c r="P13" i="30"/>
  <c r="P13" i="34"/>
  <c r="J29" i="1"/>
  <c r="BP79" i="47"/>
  <c r="BP87" i="47"/>
  <c r="BP89" i="47"/>
  <c r="AK20" i="9"/>
  <c r="AV20" i="9" s="1"/>
  <c r="AK19" i="9"/>
  <c r="AK18" i="9"/>
  <c r="AK17" i="9"/>
  <c r="AV17" i="9" s="1"/>
  <c r="AK16" i="9"/>
  <c r="AS22" i="9"/>
  <c r="AM16" i="9"/>
  <c r="AQ16" i="9"/>
  <c r="AM17" i="9"/>
  <c r="AQ17" i="9"/>
  <c r="AM18" i="9"/>
  <c r="AQ18" i="9"/>
  <c r="AM19" i="9"/>
  <c r="AQ19" i="9"/>
  <c r="AN16" i="9"/>
  <c r="AR16" i="9"/>
  <c r="AN17" i="9"/>
  <c r="AR17" i="9"/>
  <c r="AN18" i="9"/>
  <c r="AR18" i="9"/>
  <c r="AN19" i="9"/>
  <c r="AR19" i="9"/>
  <c r="AO19" i="9"/>
  <c r="AO22" i="9" s="1"/>
  <c r="AL16" i="9"/>
  <c r="AP16" i="9"/>
  <c r="AT16" i="9"/>
  <c r="AL17" i="9"/>
  <c r="AP17" i="9"/>
  <c r="AT17" i="9"/>
  <c r="AL18" i="9"/>
  <c r="AP18" i="9"/>
  <c r="AT18" i="9"/>
  <c r="AL19" i="9"/>
  <c r="AP19" i="9"/>
  <c r="AT19" i="9"/>
  <c r="D29" i="47"/>
  <c r="I65" i="47"/>
  <c r="BP85" i="47"/>
  <c r="I65" i="46"/>
  <c r="AQ18" i="46"/>
  <c r="J29" i="46"/>
  <c r="BL55" i="46"/>
  <c r="H72" i="46" s="1"/>
  <c r="R102" i="46"/>
  <c r="D29" i="46"/>
  <c r="AQ19" i="46"/>
  <c r="D41" i="46"/>
  <c r="BM55" i="46"/>
  <c r="BP86" i="46"/>
  <c r="BP79" i="46"/>
  <c r="BP78" i="47"/>
  <c r="BP88" i="47"/>
  <c r="BP78" i="46"/>
  <c r="BP88" i="46"/>
  <c r="BP77" i="47"/>
  <c r="BP81" i="47"/>
  <c r="BP77" i="46"/>
  <c r="BP81" i="46"/>
  <c r="BP85" i="46"/>
  <c r="BP87" i="46"/>
  <c r="BP89" i="46"/>
  <c r="BP80" i="47"/>
  <c r="BP86" i="47"/>
  <c r="I57" i="1"/>
  <c r="AI29" i="1"/>
  <c r="AO18" i="1"/>
  <c r="F66" i="1" l="1"/>
  <c r="Z116" i="1"/>
  <c r="BP90" i="46"/>
  <c r="AJ95" i="46" s="1"/>
  <c r="BL104" i="46" s="1"/>
  <c r="BP82" i="47"/>
  <c r="Z95" i="47" s="1"/>
  <c r="BL103" i="47" s="1"/>
  <c r="BM103" i="47" s="1"/>
  <c r="J105" i="47" s="1"/>
  <c r="AB63" i="47"/>
  <c r="AH59" i="47"/>
  <c r="AF63" i="47"/>
  <c r="AH63" i="47"/>
  <c r="AF65" i="47"/>
  <c r="AF57" i="47"/>
  <c r="AD59" i="47"/>
  <c r="AJ65" i="47"/>
  <c r="AJ59" i="47"/>
  <c r="AJ61" i="47"/>
  <c r="AD61" i="47"/>
  <c r="AH65" i="47"/>
  <c r="AJ57" i="47"/>
  <c r="AD57" i="47"/>
  <c r="AD65" i="47"/>
  <c r="AH61" i="47"/>
  <c r="AH57" i="47"/>
  <c r="AD63" i="47"/>
  <c r="AF59" i="47"/>
  <c r="AB65" i="47"/>
  <c r="AF61" i="47"/>
  <c r="AB59" i="47"/>
  <c r="AJ63" i="47"/>
  <c r="AB61" i="47"/>
  <c r="AL22" i="9"/>
  <c r="Z117" i="1"/>
  <c r="BP82" i="46"/>
  <c r="Z95" i="46" s="1"/>
  <c r="BL103" i="46" s="1"/>
  <c r="BM103" i="46" s="1"/>
  <c r="J105" i="46" s="1"/>
  <c r="AN22" i="9"/>
  <c r="AM22" i="9"/>
  <c r="AT22" i="9"/>
  <c r="AV18" i="9"/>
  <c r="AP22" i="9"/>
  <c r="AV19" i="9"/>
  <c r="AR22" i="9"/>
  <c r="AQ22" i="9"/>
  <c r="AK22" i="9"/>
  <c r="AV22" i="9" s="1"/>
  <c r="AV16" i="9"/>
  <c r="BP90" i="47"/>
  <c r="AJ95" i="47" s="1"/>
  <c r="BL104" i="47" s="1"/>
  <c r="AD65" i="46"/>
  <c r="AH63" i="46"/>
  <c r="AF61" i="46"/>
  <c r="AH59" i="46"/>
  <c r="AD57" i="46"/>
  <c r="AJ65" i="46"/>
  <c r="AB65" i="46"/>
  <c r="AF63" i="46"/>
  <c r="AD61" i="46"/>
  <c r="AF59" i="46"/>
  <c r="AJ57" i="46"/>
  <c r="AB57" i="46"/>
  <c r="AH65" i="46"/>
  <c r="AD63" i="46"/>
  <c r="AJ61" i="46"/>
  <c r="AB61" i="46"/>
  <c r="AD59" i="46"/>
  <c r="AH57" i="46"/>
  <c r="AB63" i="46"/>
  <c r="AB59" i="46"/>
  <c r="AF65" i="46"/>
  <c r="AJ63" i="46"/>
  <c r="AH61" i="46"/>
  <c r="AF57" i="46"/>
  <c r="AJ59" i="46"/>
  <c r="BN126" i="1" l="1"/>
  <c r="AJ109" i="47"/>
  <c r="AD111" i="46"/>
  <c r="BM104" i="46"/>
  <c r="J112" i="46" s="1"/>
  <c r="AH111" i="46"/>
  <c r="AF109" i="46"/>
  <c r="AB105" i="46"/>
  <c r="AB103" i="46"/>
  <c r="AJ111" i="46"/>
  <c r="AH105" i="46"/>
  <c r="AJ107" i="46"/>
  <c r="AD103" i="46"/>
  <c r="AB111" i="46"/>
  <c r="AF105" i="46"/>
  <c r="AB109" i="46"/>
  <c r="AJ105" i="46"/>
  <c r="AH103" i="46"/>
  <c r="AJ105" i="47"/>
  <c r="AD107" i="46"/>
  <c r="AH109" i="46"/>
  <c r="AJ109" i="46"/>
  <c r="AH107" i="46"/>
  <c r="AB107" i="46"/>
  <c r="AD107" i="47"/>
  <c r="AD105" i="47"/>
  <c r="AJ103" i="47"/>
  <c r="AD111" i="47"/>
  <c r="AF107" i="47"/>
  <c r="AF111" i="46"/>
  <c r="AJ103" i="46"/>
  <c r="AF107" i="46"/>
  <c r="AF103" i="46"/>
  <c r="AD109" i="46"/>
  <c r="AD105" i="46"/>
  <c r="AD109" i="47"/>
  <c r="AB109" i="47"/>
  <c r="AF103" i="47"/>
  <c r="AB107" i="47"/>
  <c r="AB111" i="47"/>
  <c r="AH109" i="47"/>
  <c r="AH111" i="47"/>
  <c r="AB105" i="47"/>
  <c r="AJ107" i="47"/>
  <c r="AB103" i="47"/>
  <c r="AF111" i="47"/>
  <c r="BM104" i="47"/>
  <c r="J112" i="47" s="1"/>
  <c r="AH105" i="47"/>
  <c r="AH107" i="47"/>
  <c r="AH103" i="47"/>
  <c r="AF109" i="47"/>
  <c r="AJ111" i="47"/>
  <c r="AF105" i="47"/>
  <c r="AD103" i="47"/>
  <c r="BO126" i="1" l="1"/>
  <c r="J128" i="1" s="1"/>
  <c r="AQ107" i="46"/>
  <c r="N126" i="46" s="1"/>
  <c r="AQ107" i="47"/>
  <c r="D130" i="47" s="1"/>
  <c r="D130" i="46" l="1"/>
  <c r="N126" i="47"/>
  <c r="BO47" i="65" l="1"/>
  <c r="J63" i="65" s="1"/>
  <c r="BN47" i="65" s="1"/>
  <c r="H66" i="65" s="1"/>
  <c r="AH53" i="65" l="1"/>
  <c r="AJ55" i="65"/>
  <c r="AF49" i="65"/>
  <c r="AF55" i="65"/>
  <c r="AB49" i="65"/>
  <c r="AJ57" i="65"/>
  <c r="AH49" i="65"/>
  <c r="AD49" i="65"/>
  <c r="AF51" i="65"/>
  <c r="AF57" i="65"/>
  <c r="AD51" i="65"/>
  <c r="AJ53" i="65"/>
  <c r="AB57" i="65"/>
  <c r="AB51" i="65"/>
  <c r="AB53" i="65"/>
  <c r="AF53" i="65"/>
  <c r="AJ49" i="65"/>
  <c r="AD57" i="65"/>
  <c r="AJ51" i="65"/>
  <c r="AH51" i="65"/>
  <c r="AH57" i="65"/>
  <c r="AB55" i="65"/>
  <c r="AD53" i="65"/>
  <c r="AH55" i="65"/>
  <c r="AD55" i="65"/>
  <c r="BN127" i="65"/>
  <c r="AD130" i="65" s="1"/>
  <c r="AN52" i="65"/>
  <c r="BO47" i="67"/>
  <c r="BO47" i="68"/>
  <c r="J63" i="68" s="1"/>
  <c r="J63" i="67" l="1"/>
  <c r="AH126" i="65"/>
  <c r="AH130" i="65"/>
  <c r="AF126" i="65"/>
  <c r="AF132" i="65"/>
  <c r="AD128" i="65"/>
  <c r="AD132" i="65"/>
  <c r="AF130" i="65"/>
  <c r="AH128" i="65"/>
  <c r="BO127" i="65"/>
  <c r="AB134" i="65"/>
  <c r="AF128" i="65"/>
  <c r="AB128" i="65"/>
  <c r="AH134" i="65"/>
  <c r="AJ130" i="65"/>
  <c r="AF134" i="65"/>
  <c r="AH132" i="65"/>
  <c r="AD126" i="65"/>
  <c r="AB126" i="65"/>
  <c r="AB132" i="65"/>
  <c r="AJ134" i="65"/>
  <c r="AB130" i="65"/>
  <c r="AJ126" i="65"/>
  <c r="AJ132" i="65"/>
  <c r="AD134" i="65"/>
  <c r="AJ128" i="65"/>
  <c r="AN128" i="67"/>
  <c r="BN47" i="68"/>
  <c r="H66" i="68" s="1"/>
  <c r="BO127" i="68"/>
  <c r="J135" i="68" s="1"/>
  <c r="BN127" i="68"/>
  <c r="AN52" i="68"/>
  <c r="BN47" i="67" l="1"/>
  <c r="H66" i="67" s="1"/>
  <c r="AN52" i="67"/>
  <c r="AN128" i="65"/>
  <c r="J135" i="65"/>
  <c r="AD132" i="68"/>
  <c r="AJ128" i="68"/>
  <c r="AF130" i="68"/>
  <c r="AF128" i="68"/>
  <c r="AH134" i="68"/>
  <c r="AB128" i="68"/>
  <c r="AJ130" i="68"/>
  <c r="AJ126" i="68"/>
  <c r="AB126" i="68"/>
  <c r="AD134" i="68"/>
  <c r="AH128" i="68"/>
  <c r="AJ132" i="68"/>
  <c r="AB132" i="68"/>
  <c r="AB134" i="68"/>
  <c r="AB130" i="68"/>
  <c r="AF134" i="68"/>
  <c r="AH132" i="68"/>
  <c r="AF132" i="68"/>
  <c r="AD128" i="68"/>
  <c r="AH130" i="68"/>
  <c r="AH126" i="68"/>
  <c r="AD130" i="68"/>
  <c r="AF126" i="68"/>
  <c r="AJ134" i="68"/>
  <c r="AD126" i="68"/>
  <c r="AB55" i="68"/>
  <c r="AF49" i="68"/>
  <c r="AH53" i="68"/>
  <c r="AH57" i="68"/>
  <c r="AF51" i="68"/>
  <c r="AD49" i="68"/>
  <c r="AH49" i="68"/>
  <c r="AD55" i="68"/>
  <c r="AJ57" i="68"/>
  <c r="AF57" i="68"/>
  <c r="AB49" i="68"/>
  <c r="AJ51" i="68"/>
  <c r="AJ49" i="68"/>
  <c r="AB57" i="68"/>
  <c r="AD51" i="68"/>
  <c r="AB53" i="68"/>
  <c r="AF55" i="68"/>
  <c r="AH55" i="68"/>
  <c r="AF53" i="68"/>
  <c r="AJ55" i="68"/>
  <c r="AB51" i="68"/>
  <c r="AD53" i="68"/>
  <c r="AH51" i="68"/>
  <c r="AD57" i="68"/>
  <c r="AJ53" i="68"/>
  <c r="BO47" i="1"/>
  <c r="J63" i="1" s="1"/>
  <c r="BN127" i="67" l="1"/>
  <c r="AF53" i="67"/>
  <c r="AH53" i="67"/>
  <c r="AH57" i="67"/>
  <c r="AB49" i="67"/>
  <c r="AD51" i="67"/>
  <c r="AD55" i="67"/>
  <c r="AH51" i="67"/>
  <c r="AH55" i="67"/>
  <c r="AH49" i="67"/>
  <c r="AB57" i="67"/>
  <c r="AF49" i="67"/>
  <c r="AD53" i="67"/>
  <c r="AJ53" i="67"/>
  <c r="AD57" i="67"/>
  <c r="AJ55" i="67"/>
  <c r="AB55" i="67"/>
  <c r="AD49" i="67"/>
  <c r="AF55" i="67"/>
  <c r="AJ49" i="67"/>
  <c r="AF57" i="67"/>
  <c r="AF51" i="67"/>
  <c r="AB51" i="67"/>
  <c r="AJ51" i="67"/>
  <c r="AB53" i="67"/>
  <c r="AJ57" i="67"/>
  <c r="J69" i="47"/>
  <c r="AQ61" i="47" s="1"/>
  <c r="J69" i="46"/>
  <c r="AQ61" i="46" s="1"/>
  <c r="AN52" i="1"/>
  <c r="BN47" i="1"/>
  <c r="H66" i="1" s="1"/>
  <c r="AF132" i="67" l="1"/>
  <c r="AB130" i="67"/>
  <c r="AH128" i="67"/>
  <c r="AJ130" i="67"/>
  <c r="AB128" i="67"/>
  <c r="AH126" i="67"/>
  <c r="AJ132" i="67"/>
  <c r="AD132" i="67"/>
  <c r="AB134" i="67"/>
  <c r="AH132" i="67"/>
  <c r="AF130" i="67"/>
  <c r="AH130" i="67"/>
  <c r="AB126" i="67"/>
  <c r="AD128" i="67"/>
  <c r="AB132" i="67"/>
  <c r="AF134" i="67"/>
  <c r="AH134" i="67"/>
  <c r="AD130" i="67"/>
  <c r="AJ128" i="67"/>
  <c r="AD126" i="67"/>
  <c r="AJ134" i="67"/>
  <c r="AF126" i="67"/>
  <c r="AD134" i="67"/>
  <c r="AJ126" i="67"/>
  <c r="AF128" i="67"/>
  <c r="BO127" i="67"/>
  <c r="J135" i="67" s="1"/>
  <c r="BN127" i="1"/>
  <c r="AD49" i="1"/>
  <c r="F8" i="60" s="1"/>
  <c r="AH51" i="1"/>
  <c r="J10" i="60" s="1"/>
  <c r="AF55" i="1"/>
  <c r="H14" i="60" s="1"/>
  <c r="AD57" i="1"/>
  <c r="F16" i="60" s="1"/>
  <c r="AJ55" i="1"/>
  <c r="L14" i="60" s="1"/>
  <c r="AF51" i="1"/>
  <c r="H10" i="60" s="1"/>
  <c r="AF49" i="1"/>
  <c r="H8" i="60" s="1"/>
  <c r="AD53" i="1"/>
  <c r="F12" i="60" s="1"/>
  <c r="AJ53" i="1"/>
  <c r="L12" i="60" s="1"/>
  <c r="AH49" i="1"/>
  <c r="J8" i="60" s="1"/>
  <c r="AJ51" i="1"/>
  <c r="L10" i="60" s="1"/>
  <c r="AB51" i="1"/>
  <c r="D10" i="60" s="1"/>
  <c r="AB53" i="1"/>
  <c r="D12" i="60" s="1"/>
  <c r="AD55" i="1"/>
  <c r="F14" i="60" s="1"/>
  <c r="AD51" i="1"/>
  <c r="F10" i="60" s="1"/>
  <c r="AH53" i="1"/>
  <c r="J12" i="60" s="1"/>
  <c r="AH57" i="1"/>
  <c r="J16" i="60" s="1"/>
  <c r="AJ49" i="1"/>
  <c r="L8" i="60" s="1"/>
  <c r="AB49" i="1"/>
  <c r="D8" i="60" s="1"/>
  <c r="AJ57" i="1"/>
  <c r="L16" i="60" s="1"/>
  <c r="AB55" i="1"/>
  <c r="D14" i="60" s="1"/>
  <c r="AH55" i="1"/>
  <c r="J14" i="60" s="1"/>
  <c r="AF57" i="1"/>
  <c r="H16" i="60" s="1"/>
  <c r="AB57" i="1"/>
  <c r="D16" i="60" s="1"/>
  <c r="AF53" i="1"/>
  <c r="H12" i="60" s="1"/>
  <c r="AF128" i="1" l="1"/>
  <c r="V10" i="60" s="1"/>
  <c r="AB126" i="1"/>
  <c r="R8" i="60" s="1"/>
  <c r="AD126" i="1"/>
  <c r="T8" i="60" s="1"/>
  <c r="AJ130" i="1"/>
  <c r="Z12" i="60" s="1"/>
  <c r="AF132" i="1"/>
  <c r="V14" i="60" s="1"/>
  <c r="AJ128" i="1"/>
  <c r="Z10" i="60" s="1"/>
  <c r="AF130" i="1"/>
  <c r="V12" i="60" s="1"/>
  <c r="AH126" i="1"/>
  <c r="X8" i="60" s="1"/>
  <c r="AJ134" i="1"/>
  <c r="Z16" i="60" s="1"/>
  <c r="AH132" i="1"/>
  <c r="X14" i="60" s="1"/>
  <c r="AB128" i="1"/>
  <c r="R10" i="60" s="1"/>
  <c r="AJ132" i="1"/>
  <c r="Z14" i="60" s="1"/>
  <c r="AF134" i="1"/>
  <c r="V16" i="60" s="1"/>
  <c r="AB132" i="1"/>
  <c r="R14" i="60" s="1"/>
  <c r="AF126" i="1"/>
  <c r="V8" i="60" s="1"/>
  <c r="AH134" i="1"/>
  <c r="X16" i="60" s="1"/>
  <c r="AD128" i="1"/>
  <c r="T10" i="60" s="1"/>
  <c r="AD130" i="1"/>
  <c r="T12" i="60" s="1"/>
  <c r="AB134" i="1"/>
  <c r="R16" i="60" s="1"/>
  <c r="AB130" i="1"/>
  <c r="R12" i="60" s="1"/>
  <c r="AJ126" i="1"/>
  <c r="Z8" i="60" s="1"/>
  <c r="AH130" i="1"/>
  <c r="X12" i="60" s="1"/>
  <c r="AD134" i="1"/>
  <c r="T16" i="60" s="1"/>
  <c r="AD132" i="1"/>
  <c r="T14" i="60" s="1"/>
  <c r="AH128" i="1"/>
  <c r="X10" i="60" s="1"/>
  <c r="BO127" i="1"/>
  <c r="J135" i="1" l="1"/>
  <c r="AN128" i="1"/>
</calcChain>
</file>

<file path=xl/comments1.xml><?xml version="1.0" encoding="utf-8"?>
<comments xmlns="http://schemas.openxmlformats.org/spreadsheetml/2006/main">
  <authors>
    <author>German Dario Beltran Constain</author>
  </authors>
  <commentList>
    <comment ref="D4" authorId="0">
      <text>
        <r>
          <rPr>
            <sz val="9"/>
            <color indexed="81"/>
            <rFont val="Tahoma"/>
            <family val="2"/>
          </rPr>
          <t>Aplica sólo para documentos que estén en las Tablas  de Retención Documental.  De lo contrario, indique no aplica.</t>
        </r>
      </text>
    </comment>
    <comment ref="E4" authorId="0">
      <text>
        <r>
          <rPr>
            <sz val="9"/>
            <color indexed="81"/>
            <rFont val="Tahoma"/>
            <family val="2"/>
          </rPr>
          <t>Indique el nombre de la subserie documental, base de datos, software, hardware, sevicios, cargo de la persona o dispositivos de red.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Jennifer Mariet Otero Villa</author>
  </authors>
  <commentList>
    <comment ref="A3" authorId="0">
      <text>
        <r>
          <rPr>
            <sz val="9"/>
            <color indexed="81"/>
            <rFont val="Tahoma"/>
            <family val="2"/>
          </rPr>
          <t xml:space="preserve">
De click en la pestaña y elija el proceso que le corresponda</t>
        </r>
      </text>
    </comment>
  </commentList>
</comments>
</file>

<file path=xl/sharedStrings.xml><?xml version="1.0" encoding="utf-8"?>
<sst xmlns="http://schemas.openxmlformats.org/spreadsheetml/2006/main" count="3043" uniqueCount="886">
  <si>
    <t>Gestión de procesos</t>
  </si>
  <si>
    <t>Corrupción</t>
  </si>
  <si>
    <t>Seguridad de la información</t>
  </si>
  <si>
    <t>dd/mm/aaaa</t>
  </si>
  <si>
    <t>Proceso</t>
  </si>
  <si>
    <t>IDENTIFICACIÓN DEL RIESGO</t>
  </si>
  <si>
    <t>Inexactitud</t>
  </si>
  <si>
    <t>Categoría_gestión_procesos</t>
  </si>
  <si>
    <t>Categoría_seguridad_información</t>
  </si>
  <si>
    <t>Decisiones erróneas</t>
  </si>
  <si>
    <t>Categoría_corrupción</t>
  </si>
  <si>
    <t>Preposiciones</t>
  </si>
  <si>
    <t>al</t>
  </si>
  <si>
    <t>ante</t>
  </si>
  <si>
    <t>con</t>
  </si>
  <si>
    <t>durante</t>
  </si>
  <si>
    <t>en</t>
  </si>
  <si>
    <t>hacia</t>
  </si>
  <si>
    <t>de</t>
  </si>
  <si>
    <t>para</t>
  </si>
  <si>
    <t>sobre</t>
  </si>
  <si>
    <t>Evento</t>
  </si>
  <si>
    <t>Categoría_ambiental</t>
  </si>
  <si>
    <t>Cat1</t>
  </si>
  <si>
    <t>Cat2</t>
  </si>
  <si>
    <t>Cat3</t>
  </si>
  <si>
    <t>Cat4</t>
  </si>
  <si>
    <t>Cat5</t>
  </si>
  <si>
    <t>Enfoque_riesgo</t>
  </si>
  <si>
    <t>Clase_riesgo</t>
  </si>
  <si>
    <t>Riesgo de cumplimiento</t>
  </si>
  <si>
    <t>Riesgo estratégico</t>
  </si>
  <si>
    <t>Riesgo financiero</t>
  </si>
  <si>
    <t>Riesgo operativo</t>
  </si>
  <si>
    <t>Objetivo</t>
  </si>
  <si>
    <t>Identificador</t>
  </si>
  <si>
    <t>Nombre del riesgo</t>
  </si>
  <si>
    <t>Clase de riesgo</t>
  </si>
  <si>
    <t>Enfoque del riesgo</t>
  </si>
  <si>
    <t>Internas</t>
  </si>
  <si>
    <t>Tecnología</t>
  </si>
  <si>
    <t>Infraestructura</t>
  </si>
  <si>
    <t>Externas</t>
  </si>
  <si>
    <t>Agente_generador_internas</t>
  </si>
  <si>
    <t>Agente_generador_externas</t>
  </si>
  <si>
    <t>Económicos</t>
  </si>
  <si>
    <t>Medioambientales</t>
  </si>
  <si>
    <t>Políticos</t>
  </si>
  <si>
    <t>Tecnológicos</t>
  </si>
  <si>
    <t>ANÁLISIS DEL RIESGO</t>
  </si>
  <si>
    <t>Zona de ubicación del riesgo</t>
  </si>
  <si>
    <t>Escala de probabilidad</t>
  </si>
  <si>
    <t>Escala de impacto</t>
  </si>
  <si>
    <t>Matriz de valoración</t>
  </si>
  <si>
    <t xml:space="preserve">Calificación </t>
  </si>
  <si>
    <t>Improbable (2)</t>
  </si>
  <si>
    <t>Probable (4)</t>
  </si>
  <si>
    <t>Insignificante (1)</t>
  </si>
  <si>
    <t>Menor (2)</t>
  </si>
  <si>
    <t>Moderado (3)</t>
  </si>
  <si>
    <t>Mayor (4)</t>
  </si>
  <si>
    <t>Catastrófico (5)</t>
  </si>
  <si>
    <t>Escalas_probabilidad_gestión</t>
  </si>
  <si>
    <t>Escalas_probabilidad_corrupción</t>
  </si>
  <si>
    <t>Escalas_impacto_gestión</t>
  </si>
  <si>
    <t>Escalas_impacto_corrupción</t>
  </si>
  <si>
    <t>Escalas_impacto_seg_inf</t>
  </si>
  <si>
    <t>Escalas_probabilidad_ambiental</t>
  </si>
  <si>
    <t>Pro</t>
  </si>
  <si>
    <t>Imp</t>
  </si>
  <si>
    <t>ENCUESTA PARA DETERMINAR EL IMPACTO DEL RIESGO</t>
  </si>
  <si>
    <t>N°</t>
  </si>
  <si>
    <t>PREGUNTA: SI EL RIESGO DE CORRUPCIÓN SE MATERIALIZA PODRÍA…</t>
  </si>
  <si>
    <t>Para regresar a la caracterización del riesgo 1</t>
  </si>
  <si>
    <t>Respuestas afirmativas</t>
  </si>
  <si>
    <t>Sí</t>
  </si>
  <si>
    <t>Zonas de riesgo</t>
  </si>
  <si>
    <t>Extrema</t>
  </si>
  <si>
    <t>Alta</t>
  </si>
  <si>
    <t>Moderada</t>
  </si>
  <si>
    <t>Baja</t>
  </si>
  <si>
    <t>Impacto</t>
  </si>
  <si>
    <t>Probabilidad</t>
  </si>
  <si>
    <t>Controles frente a la probabilidad</t>
  </si>
  <si>
    <t>¿Están definidos los responsables de aplicarlo?</t>
  </si>
  <si>
    <t>¿El control es automático?</t>
  </si>
  <si>
    <t>¿El control es manual?</t>
  </si>
  <si>
    <t>Clase de control</t>
  </si>
  <si>
    <t>No</t>
  </si>
  <si>
    <t>Respuestas</t>
  </si>
  <si>
    <t>Controles frente al impacto</t>
  </si>
  <si>
    <t>ANÁLISIS DE CONTROLES</t>
  </si>
  <si>
    <t>VALORACIÓN DEL RIESGO</t>
  </si>
  <si>
    <t>Nueva escala de probabilidad</t>
  </si>
  <si>
    <t>Nueva escala de impacto</t>
  </si>
  <si>
    <t>TOTAL</t>
  </si>
  <si>
    <t>Suma documentación</t>
  </si>
  <si>
    <t>Suma de definición responsables</t>
  </si>
  <si>
    <t>Suma de control automático</t>
  </si>
  <si>
    <t>Suma de control manual</t>
  </si>
  <si>
    <t>Suma de evidencias ejecución</t>
  </si>
  <si>
    <t>Suma de efectividad</t>
  </si>
  <si>
    <t>Promedio</t>
  </si>
  <si>
    <t>Número máximo de cuadrantes a disminuir</t>
  </si>
  <si>
    <t>Descuento</t>
  </si>
  <si>
    <t>Prob-imp inicial</t>
  </si>
  <si>
    <t>Número real de probabilidad e impacto (Procesos-ambiental-seguridad) y probabilidad (corrupción)</t>
  </si>
  <si>
    <t>TRATAMIENTO DEL RIESGO</t>
  </si>
  <si>
    <t>Evitar</t>
  </si>
  <si>
    <t>Reducir</t>
  </si>
  <si>
    <t>Compartir o transferir</t>
  </si>
  <si>
    <t>Asumir</t>
  </si>
  <si>
    <t>X</t>
  </si>
  <si>
    <t>x</t>
  </si>
  <si>
    <t>Vacío</t>
  </si>
  <si>
    <t>Manejo del riesgo:</t>
  </si>
  <si>
    <t>Nuevo control frente a la probabilidad</t>
  </si>
  <si>
    <t>Nuevo control frente al impacto</t>
  </si>
  <si>
    <t>* Controles frente a la probabilidad</t>
  </si>
  <si>
    <t>* Controles frente al impacto</t>
  </si>
  <si>
    <t>Acciones</t>
  </si>
  <si>
    <t>Responsable de ejecución</t>
  </si>
  <si>
    <t>Producto</t>
  </si>
  <si>
    <t>Fecha
terminación</t>
  </si>
  <si>
    <t>Fecha
inicio</t>
  </si>
  <si>
    <t>Acción de contingencia frente al riesgo</t>
  </si>
  <si>
    <t>Acciones frente al riesgo</t>
  </si>
  <si>
    <t>1= Celdas blancas
2= Celdas amarillas visibles</t>
  </si>
  <si>
    <t>PROCESO</t>
  </si>
  <si>
    <t>Código</t>
  </si>
  <si>
    <t>Formato</t>
  </si>
  <si>
    <t>Versión</t>
  </si>
  <si>
    <t>Nombre del Activo</t>
  </si>
  <si>
    <t>Proceso / Grupo</t>
  </si>
  <si>
    <t>Tipo de Activo de información</t>
  </si>
  <si>
    <t>Custodio</t>
  </si>
  <si>
    <t>Usuario</t>
  </si>
  <si>
    <t>Ubicación</t>
  </si>
  <si>
    <t>PROPIEDADES DE SEGURIDAD DEL ACTIVO DE INFORMACIÓN</t>
  </si>
  <si>
    <t>CONFIDENCIALIDAD</t>
  </si>
  <si>
    <t>INTEGRIDAD</t>
  </si>
  <si>
    <t>DISPONIBILIDAD</t>
  </si>
  <si>
    <t>NIVEL</t>
  </si>
  <si>
    <t>Rara vez (1)</t>
  </si>
  <si>
    <t>Posible (3)</t>
  </si>
  <si>
    <t>Casi seguro(5)</t>
  </si>
  <si>
    <t>Probabilidad_factibilidad</t>
  </si>
  <si>
    <t>Probabilidad_frecuencia</t>
  </si>
  <si>
    <t>Escala de probabilidad resultante</t>
  </si>
  <si>
    <t>Excepcionalmente ocurriría</t>
  </si>
  <si>
    <t>Es seguro que suceda</t>
  </si>
  <si>
    <t>Se ha presentado más de una vez al año</t>
  </si>
  <si>
    <t>Se presentó una vez en el último año</t>
  </si>
  <si>
    <t>Se presentó una vez en los últimos 2 años</t>
  </si>
  <si>
    <t>Se presentó una vez en los últimos 5 años</t>
  </si>
  <si>
    <t>Nunca o no se ha presentado en los últimos 5 años</t>
  </si>
  <si>
    <t>CONSECUENCIAS O EFECTOS MÍNIMOS</t>
  </si>
  <si>
    <t>BAJO IMPACTO O EFECTO</t>
  </si>
  <si>
    <t>MEDIANAS CONSECUENCIAS O EFECTOS</t>
  </si>
  <si>
    <t>ALTAS CONSECUENCIAS O EFECTOS</t>
  </si>
  <si>
    <t>DESASTROSAS CONSECUENCIAS O EFECTOS</t>
  </si>
  <si>
    <t>Afecta a un grupo de funcionarios del proceso</t>
  </si>
  <si>
    <t>Afecta a todos los funcionarios de la Entidad</t>
  </si>
  <si>
    <t>Afecta a la ciudadanía</t>
  </si>
  <si>
    <t>Afecta a los usuarios del sector</t>
  </si>
  <si>
    <t>Afecta a los usuarios de la Entidad</t>
  </si>
  <si>
    <t>Afecta a una persona o una actividad del proceso</t>
  </si>
  <si>
    <t>Afecta a un grupo de trabajo o algunas actividades del proceso</t>
  </si>
  <si>
    <t>Afecta al proceso</t>
  </si>
  <si>
    <t>Afecta a varios procesos de la entidad</t>
  </si>
  <si>
    <t>Afecta a toda la entidad</t>
  </si>
  <si>
    <t>Genera ajustes a una actividad concreta</t>
  </si>
  <si>
    <t>Genera ajustes o cambios en los procesos</t>
  </si>
  <si>
    <t>Genera intermitencia en el servicio</t>
  </si>
  <si>
    <t>Genera paro total del proceso y/o de la organización</t>
  </si>
  <si>
    <t>Genera ajustes en procedimientos</t>
  </si>
  <si>
    <t>No se afecta la operación normal de la entidad</t>
  </si>
  <si>
    <t>Afecta a algunos servicios administrativos</t>
  </si>
  <si>
    <t>Afecta considerablemente la prestación del servicio</t>
  </si>
  <si>
    <t>Afecta totalmente la prestación del servicio</t>
  </si>
  <si>
    <t>Afecta parcialmente la prestación del servicio</t>
  </si>
  <si>
    <t>Genera multas</t>
  </si>
  <si>
    <t>Genera demandas</t>
  </si>
  <si>
    <t>Genera investigación disciplinaria</t>
  </si>
  <si>
    <t>Genera investigación fiscal</t>
  </si>
  <si>
    <t>Genera intervenciones o sanciones</t>
  </si>
  <si>
    <t>TEMAS ASOCIADOS A LA OCURRENCIA</t>
  </si>
  <si>
    <r>
      <rPr>
        <b/>
        <sz val="11"/>
        <color theme="1"/>
        <rFont val="Calibri"/>
        <family val="2"/>
        <scheme val="minor"/>
      </rPr>
      <t>IMAGEN</t>
    </r>
    <r>
      <rPr>
        <sz val="11"/>
        <color theme="1"/>
        <rFont val="Calibri"/>
        <family val="2"/>
        <scheme val="minor"/>
      </rPr>
      <t xml:space="preserve">
Asociado con la pérdida de credibilidad</t>
    </r>
  </si>
  <si>
    <r>
      <rPr>
        <b/>
        <sz val="11"/>
        <color theme="1"/>
        <rFont val="Calibri"/>
        <family val="2"/>
        <scheme val="minor"/>
      </rPr>
      <t xml:space="preserve">OPERATIVO
</t>
    </r>
    <r>
      <rPr>
        <sz val="11"/>
        <color theme="1"/>
        <rFont val="Calibri"/>
        <family val="2"/>
        <scheme val="minor"/>
      </rPr>
      <t>Asociado con la forma técnica y operativa de llevar las actividades</t>
    </r>
  </si>
  <si>
    <r>
      <rPr>
        <b/>
        <sz val="11"/>
        <color theme="1"/>
        <rFont val="Calibri"/>
        <family val="2"/>
        <scheme val="minor"/>
      </rPr>
      <t xml:space="preserve">FINANCIERO
</t>
    </r>
    <r>
      <rPr>
        <sz val="11"/>
        <color theme="1"/>
        <rFont val="Calibri"/>
        <family val="2"/>
        <scheme val="minor"/>
      </rPr>
      <t>Asociado con la generación de pérdidas económicas</t>
    </r>
  </si>
  <si>
    <t>SI EL RIESGO LLEGA A PRESENTARSE TENDRÍA…</t>
  </si>
  <si>
    <t>TABLA DE TEMAS RELACIONADOS CON LA MATERIALIZAICÓN DE RIEGSOS DE GESTIÓN DE PROCESOS</t>
  </si>
  <si>
    <t>Escoja el tema más representativo asociado a la ocurrencia del hecho y seleccione el impacto que tendría la materialización del riesgo.</t>
  </si>
  <si>
    <r>
      <rPr>
        <b/>
        <sz val="11"/>
        <color theme="1"/>
        <rFont val="Calibri"/>
        <family val="2"/>
        <scheme val="minor"/>
      </rPr>
      <t xml:space="preserve">CONFIDENCIALIDAD DE LA INFORMACIÓN
</t>
    </r>
    <r>
      <rPr>
        <sz val="11"/>
        <color theme="1"/>
        <rFont val="Calibri"/>
        <family val="2"/>
        <scheme val="minor"/>
      </rPr>
      <t>Pérdida o revelación de la información</t>
    </r>
  </si>
  <si>
    <r>
      <rPr>
        <b/>
        <sz val="11"/>
        <color theme="1"/>
        <rFont val="Calibri"/>
        <family val="2"/>
        <scheme val="minor"/>
      </rPr>
      <t xml:space="preserve">LEGAL
</t>
    </r>
    <r>
      <rPr>
        <sz val="11"/>
        <color theme="1"/>
        <rFont val="Calibri"/>
        <family val="2"/>
        <scheme val="minor"/>
      </rPr>
      <t>Asociado al incumplimiento normativo</t>
    </r>
  </si>
  <si>
    <t>Inventario de activos de Seguridad de la Información</t>
  </si>
  <si>
    <t>CLASIFICACIÓN DE ACTIVOS</t>
  </si>
  <si>
    <t>VALORACIÓN DEL ACTIVO</t>
  </si>
  <si>
    <t>VALOR</t>
  </si>
  <si>
    <t>CRITICIDAD</t>
  </si>
  <si>
    <t>Riesgo1</t>
  </si>
  <si>
    <t>Riesgo2</t>
  </si>
  <si>
    <t>Riesgo3</t>
  </si>
  <si>
    <t>Riesgo4</t>
  </si>
  <si>
    <t>Riesgo5</t>
  </si>
  <si>
    <t>Riesgo6</t>
  </si>
  <si>
    <t>Riesgo7</t>
  </si>
  <si>
    <t>Riesgo8</t>
  </si>
  <si>
    <t>Riesgo9</t>
  </si>
  <si>
    <t>Riesgo10</t>
  </si>
  <si>
    <t>Impacto Riesgo</t>
  </si>
  <si>
    <t>Criticidad Activo(s)</t>
  </si>
  <si>
    <t>TIPO</t>
  </si>
  <si>
    <t>Administración de Bienes e Insumos</t>
  </si>
  <si>
    <t>Datos</t>
  </si>
  <si>
    <t>Administración de Sistemas de Información</t>
  </si>
  <si>
    <t>5 y 6</t>
  </si>
  <si>
    <t>Administración del Sistema Integrado de Gestión Institucional</t>
  </si>
  <si>
    <t>7 y 8</t>
  </si>
  <si>
    <t>Análisis de Recursos del SGSSS y Planeación Financiera Territorial</t>
  </si>
  <si>
    <t>Servicios</t>
  </si>
  <si>
    <t>Control y Evaluación de la Gestión</t>
  </si>
  <si>
    <t>Desarrollo del Talento Humano en Salud</t>
  </si>
  <si>
    <t>Direccionamiento Estratégico</t>
  </si>
  <si>
    <t>Gestión de Contratación</t>
  </si>
  <si>
    <t>Gestión de la Prestación de Servicios en Salud</t>
  </si>
  <si>
    <t>Gestión de la Protección Social en Salud</t>
  </si>
  <si>
    <t>Gestión de las Comunicaciones Públicas y Estratégicas</t>
  </si>
  <si>
    <t>Gestión de las Intervenciones Individuales y Colectivas para la Promoción de la Salud y Prevención de la Enfermedad</t>
  </si>
  <si>
    <t>Gestión de Medicamentos y Tecnologías en Salud</t>
  </si>
  <si>
    <t>Gestión de Servicio al Ciudadano</t>
  </si>
  <si>
    <t>Gestión de Soporte de las Tecnologías</t>
  </si>
  <si>
    <t xml:space="preserve">Ciclo de Vida y Reingeniería de Sistemas de Información </t>
  </si>
  <si>
    <t xml:space="preserve">Gestión del Talento Humano </t>
  </si>
  <si>
    <t>Gestión Documental</t>
  </si>
  <si>
    <t>Gestión Financiera</t>
  </si>
  <si>
    <t xml:space="preserve">Gestión Jurídica </t>
  </si>
  <si>
    <t>Gestión para Innovación y Adopción de las Mejores Prácticas de TIC</t>
  </si>
  <si>
    <t>Gestión y Prevención de Asuntos Disciplinarios</t>
  </si>
  <si>
    <t>Integración de Datos de Nuevas Fuentes al Sistema de Gestión de Datos</t>
  </si>
  <si>
    <t>Mejora Continua</t>
  </si>
  <si>
    <t>Patrimonios Autónomos y Entidades Liquidadas</t>
  </si>
  <si>
    <t>Planeación, Monitoreo y Evaluación de los Resultados en Salud Pública</t>
  </si>
  <si>
    <t>Transversalización del Enfoque Diferencial</t>
  </si>
  <si>
    <t>Para regresar a la caracterización del riesgo 2</t>
  </si>
  <si>
    <t>Para regresar a la caracterización del riesgo 3</t>
  </si>
  <si>
    <t>Para regresar a la caracterización del riesgo 4</t>
  </si>
  <si>
    <t>Para regresar a la caracterización del riesgo 5</t>
  </si>
  <si>
    <t>Para regresar a la caracterización del riesgo 6</t>
  </si>
  <si>
    <t>Para regresar a la caracterización del riesgo 7</t>
  </si>
  <si>
    <t>Para regresar a la caracterización del riesgo 8</t>
  </si>
  <si>
    <t>Para regresar a la caracterización del riesgo 9</t>
  </si>
  <si>
    <t>Para regresar a la caracterización del riesgo 10</t>
  </si>
  <si>
    <t>FECHA DE REGISTRO</t>
  </si>
  <si>
    <t>OBJETIVO DEL PROCESO</t>
  </si>
  <si>
    <t>TIPO DE RIESGO</t>
  </si>
  <si>
    <t>RIESGO</t>
  </si>
  <si>
    <t>CONTROLES</t>
  </si>
  <si>
    <t>OPCIÓN DE TRATAMIENTO</t>
  </si>
  <si>
    <t>INTERNAS</t>
  </si>
  <si>
    <t>EXTERNAS</t>
  </si>
  <si>
    <t>ACCIÓN</t>
  </si>
  <si>
    <t>RESPONSABLE</t>
  </si>
  <si>
    <t>FECHA INICIO</t>
  </si>
  <si>
    <t>FECHA TERMINACIÓN</t>
  </si>
  <si>
    <t>Fecha_aprobación</t>
  </si>
  <si>
    <t>Responsable</t>
  </si>
  <si>
    <t>Software</t>
  </si>
  <si>
    <t>RR.HH.</t>
  </si>
  <si>
    <t>Hardware</t>
  </si>
  <si>
    <t>Preguntas por responder</t>
  </si>
  <si>
    <t>SELECCIONE LOS POSIBLES ACTIVOS AFECTADOS PARA EL RIESGO DE SEGURIDAD IDENTIFICADO</t>
  </si>
  <si>
    <t>LÍDER DEL PROCESO / PROCEDIMIENTO(S)</t>
  </si>
  <si>
    <t>FORMATO</t>
  </si>
  <si>
    <t>Puede presentarse el riesgo, lo que generaría…</t>
  </si>
  <si>
    <t>Expedientes  disciplinarios</t>
  </si>
  <si>
    <t xml:space="preserve">ADMINISTRACIÓN DE LA INFRAESTRUCTURA TECNOLÓGICA
</t>
  </si>
  <si>
    <t>Descripcion</t>
  </si>
  <si>
    <t>Categoría del riesgo</t>
  </si>
  <si>
    <t>Mapa de riesgo por proceso</t>
  </si>
  <si>
    <t>Líder del proceso</t>
  </si>
  <si>
    <t>Datos personales</t>
  </si>
  <si>
    <t>Actividad Crítica</t>
  </si>
  <si>
    <t>Pérdida de la confidencialidad</t>
  </si>
  <si>
    <t>Pérdida de integridad</t>
  </si>
  <si>
    <t>Pérdida de la disponibilidad</t>
  </si>
  <si>
    <t>Análisis de causas</t>
  </si>
  <si>
    <t>Agua</t>
  </si>
  <si>
    <t>Abuso de los derechos</t>
  </si>
  <si>
    <t>Acceso no autorizado</t>
  </si>
  <si>
    <t>Atentado terrorista</t>
  </si>
  <si>
    <t>Ausencia de personal</t>
  </si>
  <si>
    <t>Ausencia del suministro de energía</t>
  </si>
  <si>
    <t>Ausencia del suministro de agua</t>
  </si>
  <si>
    <t>Denegación de servicios</t>
  </si>
  <si>
    <t>Deterioro de los soportes</t>
  </si>
  <si>
    <t>Cambio en permisos de acceso</t>
  </si>
  <si>
    <t>Espionaje</t>
  </si>
  <si>
    <t>Fallo de equipos</t>
  </si>
  <si>
    <t>Falla en el software</t>
  </si>
  <si>
    <t>Fallo de servicios de información</t>
  </si>
  <si>
    <t>Falta de disponibilidad del personal</t>
  </si>
  <si>
    <t>Fuego</t>
  </si>
  <si>
    <t>Gestión ineficiente de la seguridad de la información</t>
  </si>
  <si>
    <t>Información de fuentes no confiables</t>
  </si>
  <si>
    <t>Interrupción de los procesos</t>
  </si>
  <si>
    <t>Manipulación de sistemas de información</t>
  </si>
  <si>
    <t>Pérdida de la información</t>
  </si>
  <si>
    <t>Pérdida de los registros</t>
  </si>
  <si>
    <t>Pérdida o modificación de la información</t>
  </si>
  <si>
    <t>Revelación de contraseñas</t>
  </si>
  <si>
    <t>Saturación de los sistemas de información</t>
  </si>
  <si>
    <t>Suplantación de identidad</t>
  </si>
  <si>
    <t>Terremoto</t>
  </si>
  <si>
    <t>Divulgación no autorizada</t>
  </si>
  <si>
    <t>Consecuencias potenciales</t>
  </si>
  <si>
    <t>Tipo de riesgo corrupción</t>
  </si>
  <si>
    <t>Tipo de Riesgos seguridad</t>
  </si>
  <si>
    <t>Riesgo de seguridad digital</t>
  </si>
  <si>
    <t>Riesgo de corrupción</t>
  </si>
  <si>
    <t>Preposicion</t>
  </si>
  <si>
    <t>Fecha de aprobación (OAP)</t>
  </si>
  <si>
    <t>No aplica</t>
  </si>
  <si>
    <t>tramites</t>
  </si>
  <si>
    <t>escaneos de vulnerabilidades</t>
  </si>
  <si>
    <t>Competencias</t>
  </si>
  <si>
    <t>Comunicación</t>
  </si>
  <si>
    <t>Cultural</t>
  </si>
  <si>
    <t>Documentación</t>
  </si>
  <si>
    <t>Financiero</t>
  </si>
  <si>
    <t>Jurídico</t>
  </si>
  <si>
    <t>Logístico</t>
  </si>
  <si>
    <t>Método</t>
  </si>
  <si>
    <t>Seguridad</t>
  </si>
  <si>
    <t>Sistemas de Información</t>
  </si>
  <si>
    <t>Imagen</t>
  </si>
  <si>
    <t>Legal</t>
  </si>
  <si>
    <t xml:space="preserve">Sociales </t>
  </si>
  <si>
    <t> Estratégicos</t>
  </si>
  <si>
    <t>Desastrosas consecuencias o efectos sobre la Entidad</t>
  </si>
  <si>
    <t>Escalas_impacto_gestion</t>
  </si>
  <si>
    <t>La amenaza no está presente en el entorno</t>
  </si>
  <si>
    <t xml:space="preserve">La amenaza  con baja probabilidad de que explote vulnerabilidades </t>
  </si>
  <si>
    <t>La amenaza con media probabilidad de que explote las vulnerabilidades</t>
  </si>
  <si>
    <t>La amenaza con alta probabilidad de que explote vulnerabilidades dentro del alcance.</t>
  </si>
  <si>
    <t>Escalas_prob_seg_inf</t>
  </si>
  <si>
    <t xml:space="preserve">Amenaza  con baja probabilidad de que explote vulnerabilidades </t>
  </si>
  <si>
    <t>Amenaza con media probabilidad de que explote las vulnerabilidades</t>
  </si>
  <si>
    <t>Amenaza con alta probabilidad de que explote vulnerabilidades</t>
  </si>
  <si>
    <t>valor impacto</t>
  </si>
  <si>
    <t>Seleccione el impacto del riesgo:</t>
  </si>
  <si>
    <t>Seleccione la probabilidad del riesgo:</t>
  </si>
  <si>
    <t>ads</t>
  </si>
  <si>
    <t>¿Se cuenta con evidencias de la ejecución y seguimiento del control?</t>
  </si>
  <si>
    <t>Los escaneos de vulnerabilidaes pueden afectar los sistemas</t>
  </si>
  <si>
    <t>Ricardo Delgado</t>
  </si>
  <si>
    <t>no se realiza monitoreo de aplicaciones</t>
  </si>
  <si>
    <t>Falta de meotodlogia para realizar escaneo</t>
  </si>
  <si>
    <t>No se pueden realizar tramites en la entidad</t>
  </si>
  <si>
    <t>¿El control se aplica todas las veces que se realiza la actividad crítica?</t>
  </si>
  <si>
    <t>¿En el tiempo que lleva implementado el control ha demostrado ser efectivo?</t>
  </si>
  <si>
    <t>¿Existen manuales, procedimientos, instructivo donde se indique la aplicación del control y su periodicidad?</t>
  </si>
  <si>
    <t>Frecuencia de Aplicación del Control</t>
  </si>
  <si>
    <t>respuesta frec</t>
  </si>
  <si>
    <t>Siempre</t>
  </si>
  <si>
    <t>La mayoría de las veces</t>
  </si>
  <si>
    <t>Algunas veces</t>
  </si>
  <si>
    <t>SI. La implementación del control ha evitado la ocurrencia del riesgo por más de un año</t>
  </si>
  <si>
    <t>SI. La implementación del control ha evitado la ocurrencia del riesgo en el último año</t>
  </si>
  <si>
    <t>SI. La implementación del control ha evitado la ocurrencia del riesgo en el último semestre</t>
  </si>
  <si>
    <t>Si. El riesgo aún ocurre con frecuencia, aunque en menor medida a que si no existiera el control</t>
  </si>
  <si>
    <t>No. Nunca ha sido efectivo</t>
  </si>
  <si>
    <t>resp efect</t>
  </si>
  <si>
    <t>poliza</t>
  </si>
  <si>
    <t>mantener disponibles los sistemas</t>
  </si>
  <si>
    <t>¿Dar lugar al detrimento de calidad de vida de la comunidad por la pérdida del bien, servicios o recursos públicos?</t>
  </si>
  <si>
    <t xml:space="preserve"> ¿Generar pérdida de recursos económicos? </t>
  </si>
  <si>
    <t xml:space="preserve">¿Afectar la generación de los productos o la prestación de servicios? </t>
  </si>
  <si>
    <t xml:space="preserve">¿Generar pérdida de información de la entidad? </t>
  </si>
  <si>
    <t xml:space="preserve">¿Generar intervención de los órganos de control, de la Fiscalía u otro ente? </t>
  </si>
  <si>
    <t xml:space="preserve">¿Dar lugar a procesos sancionatorios? </t>
  </si>
  <si>
    <t xml:space="preserve">¿Dar lugar a procesos disciplinarios? </t>
  </si>
  <si>
    <t xml:space="preserve">¿Dar lugar a procesos fiscales? </t>
  </si>
  <si>
    <t xml:space="preserve">¿Dar lugar a procesos penales? </t>
  </si>
  <si>
    <t xml:space="preserve">¿Generar pérdida de credibilidad del sector? </t>
  </si>
  <si>
    <t xml:space="preserve">¿Ocasionar lesiones físicas o pérdida de vidas humanas? </t>
  </si>
  <si>
    <t xml:space="preserve">¿Afectar la imagen regional? </t>
  </si>
  <si>
    <t xml:space="preserve">¿Afectar la imagen nacional? </t>
  </si>
  <si>
    <t>¿Generar daño ambiental?</t>
  </si>
  <si>
    <t>Actividades</t>
  </si>
  <si>
    <t>REGISTRO DE ACTIVOS DE INFORMACIÓN</t>
  </si>
  <si>
    <t>ID</t>
  </si>
  <si>
    <t>ORIGEN DE LA INFORMACIÓN</t>
  </si>
  <si>
    <t>NOMBRE O TITULO DE LA CATEGORIA</t>
  </si>
  <si>
    <t xml:space="preserve">NOMBRE O TITULO DE LA INFORMACIÓN </t>
  </si>
  <si>
    <t>CARACTERISTICAS DE LA INFORMACIÓN</t>
  </si>
  <si>
    <t>RESPONSABILIDAD</t>
  </si>
  <si>
    <t>VALORACIÓN</t>
  </si>
  <si>
    <t>CLASIFICACIÓN DE LA INFORMACIÓN</t>
  </si>
  <si>
    <t>Dependencia</t>
  </si>
  <si>
    <t>Serie documental</t>
  </si>
  <si>
    <t>Nombre del activo de información (subserie)</t>
  </si>
  <si>
    <t>Descripción</t>
  </si>
  <si>
    <t xml:space="preserve">Tipo de activo </t>
  </si>
  <si>
    <t>Idioma</t>
  </si>
  <si>
    <t>Medio de conservación y/o soporte</t>
  </si>
  <si>
    <t>Información publicada o disponible</t>
  </si>
  <si>
    <t>Cantidad</t>
  </si>
  <si>
    <t>Propietario</t>
  </si>
  <si>
    <t>Integridad</t>
  </si>
  <si>
    <t>Disponibilidad</t>
  </si>
  <si>
    <t>Confidencialidad</t>
  </si>
  <si>
    <t>Fundamento constitucional o legal</t>
  </si>
  <si>
    <t>Fundamento jurídico de la excepción</t>
  </si>
  <si>
    <t>Excepción total o parcial</t>
  </si>
  <si>
    <t>Fecha de generacion de la información</t>
  </si>
  <si>
    <t>Fecha de la calificación</t>
  </si>
  <si>
    <t>Plazo de la clasificación o reserva</t>
  </si>
  <si>
    <t>DE- Elaboración de Estudios y Análisis Económicos</t>
  </si>
  <si>
    <t>DE- Formulación Estratégica</t>
  </si>
  <si>
    <t>DE- Revisión Estratégica</t>
  </si>
  <si>
    <t>CS- Formación</t>
  </si>
  <si>
    <t>CS- Comunicaciones</t>
  </si>
  <si>
    <t>CS- Petición de Información</t>
  </si>
  <si>
    <t>CS- Atención al Ciudadano</t>
  </si>
  <si>
    <t>SC- Seguridad y Salud en el Trabajo</t>
  </si>
  <si>
    <t>SC- Gestión Ambiental</t>
  </si>
  <si>
    <t>SC- Formulación Sistema Integral de Gestión</t>
  </si>
  <si>
    <t>SC- Gestión de la Seguridad de la Información</t>
  </si>
  <si>
    <t>PC- Vigilancia y Control - Libre Competencia</t>
  </si>
  <si>
    <t>PC- Trámites Administrativos - Libre Competencia</t>
  </si>
  <si>
    <t>CC- Vigilancia y Control  a las Cámaras de Comercio y a los Comerciantes</t>
  </si>
  <si>
    <t>CC- Trámites Administrativos - Cámaras de Comercio</t>
  </si>
  <si>
    <t>PI- Registro y Depósito de Signos Distintivos</t>
  </si>
  <si>
    <t>PI- Concesión de Nuevas Creaciones</t>
  </si>
  <si>
    <t>PI- Transferencia de Información Tecnológica basada en Patentes</t>
  </si>
  <si>
    <t>PA- Trámites Administrativos - Protección del Consumidor</t>
  </si>
  <si>
    <t>PA- Protección de Usuarios de Servicio de Comunicaciones</t>
  </si>
  <si>
    <t>AJ- Trámites Jurisdiccionales - Protección al Consumidor y Competencia Desleal e Infracción  a los Derechos de Propiedad Industrial</t>
  </si>
  <si>
    <t>PD- Trámites Administrativos - Protección de Datos Personales</t>
  </si>
  <si>
    <t>RT- Calibración de Masa y Volúmen</t>
  </si>
  <si>
    <t>RT- Trámites Administrativos Reglamentos Técnicos y Metrología Legal</t>
  </si>
  <si>
    <t>RT- Vigilancia y Control Reglamentos Técnicos, Metrología Legal y Precios</t>
  </si>
  <si>
    <t xml:space="preserve">DA- Difusión y Apoyo - RNPC </t>
  </si>
  <si>
    <t>DA- Atención Consumidor - RNPC</t>
  </si>
  <si>
    <t>GT- Administración, Gestión y Desarrollo del Talento Humano</t>
  </si>
  <si>
    <t>GT- Control Disciplinario Interno</t>
  </si>
  <si>
    <t>GD- Gestión Documental</t>
  </si>
  <si>
    <t>GA- Servicios Administrativos</t>
  </si>
  <si>
    <t>GA- Contratación</t>
  </si>
  <si>
    <t>GA- Inventarios</t>
  </si>
  <si>
    <t>GF- Contable</t>
  </si>
  <si>
    <t>GF- Presupuestal</t>
  </si>
  <si>
    <t>GF- Tesorería</t>
  </si>
  <si>
    <t>GJ- Cobro Coactivo</t>
  </si>
  <si>
    <t>GJ- Gestión Judicial</t>
  </si>
  <si>
    <t>GJ- Notificaciones</t>
  </si>
  <si>
    <t>GJ- Regulación Jurídica</t>
  </si>
  <si>
    <t>GS- Administración Sistemas de Información y Proyectos Informáticos</t>
  </si>
  <si>
    <t>GS- Administración Infraestructura Tecnológica</t>
  </si>
  <si>
    <t>CI- Seguimiento Sistema Integral de Gestión Institucional</t>
  </si>
  <si>
    <t>CI- Asesoría y Evaluación Independiente</t>
  </si>
  <si>
    <t>Zona de ubicación del riesgo residual</t>
  </si>
  <si>
    <t>Documental</t>
  </si>
  <si>
    <t>Español</t>
  </si>
  <si>
    <t>Persona</t>
  </si>
  <si>
    <t>Publica</t>
  </si>
  <si>
    <t>Clasificada</t>
  </si>
  <si>
    <t>Reservada y Clasificada</t>
  </si>
  <si>
    <t>Muy Alta</t>
  </si>
  <si>
    <t/>
  </si>
  <si>
    <t>Otros</t>
  </si>
  <si>
    <t>Doc. Graficos</t>
  </si>
  <si>
    <t>Presentación</t>
  </si>
  <si>
    <t>Bd</t>
  </si>
  <si>
    <t>Audio</t>
  </si>
  <si>
    <t>Red</t>
  </si>
  <si>
    <t>Físico y Electrónico</t>
  </si>
  <si>
    <t>Muy Baja</t>
  </si>
  <si>
    <t>Video</t>
  </si>
  <si>
    <t>Fisico</t>
  </si>
  <si>
    <t>Físico y Digital</t>
  </si>
  <si>
    <t>Servicio</t>
  </si>
  <si>
    <t>Electrónico</t>
  </si>
  <si>
    <t>Otro</t>
  </si>
  <si>
    <t>Media</t>
  </si>
  <si>
    <t>Hoja Calculo</t>
  </si>
  <si>
    <t>Parcial</t>
  </si>
  <si>
    <t>Digital</t>
  </si>
  <si>
    <t>Ingles</t>
  </si>
  <si>
    <t>Texto</t>
  </si>
  <si>
    <t xml:space="preserve">Total </t>
  </si>
  <si>
    <t>Físico</t>
  </si>
  <si>
    <t>Reservada</t>
  </si>
  <si>
    <t>EXCEPCION</t>
  </si>
  <si>
    <t>AREAS</t>
  </si>
  <si>
    <t>MEDIO</t>
  </si>
  <si>
    <t>IDIOMA</t>
  </si>
  <si>
    <t>JUSTIFICACION</t>
  </si>
  <si>
    <t>CLASIFICACION</t>
  </si>
  <si>
    <t>TIPO DE ACTIVO</t>
  </si>
  <si>
    <t>PROCESOS</t>
  </si>
  <si>
    <t>Escala de impacto resultante</t>
  </si>
  <si>
    <t>cat_datos personales</t>
  </si>
  <si>
    <t>Indebida proteccion de datos personales</t>
  </si>
  <si>
    <t xml:space="preserve">¿Afectar al grupo de funcionarios del proceso? </t>
  </si>
  <si>
    <t xml:space="preserve"> ¿Afectar el cumplimiento de metas y objetivos de la dependencia? </t>
  </si>
  <si>
    <t xml:space="preserve">¿Afectar el cumplimiento de misión de la entidad? </t>
  </si>
  <si>
    <t xml:space="preserve">¿Afectar el cumplimiento de la misión del sector al que pertenece la entidad? </t>
  </si>
  <si>
    <t xml:space="preserve"> Regresar a Riesgo1</t>
  </si>
  <si>
    <t>Regresar a Riesgo2</t>
  </si>
  <si>
    <t>Regresar a Riesgo3</t>
  </si>
  <si>
    <t>Regresar a Riesgo4</t>
  </si>
  <si>
    <t>Regresar a Riesgo5</t>
  </si>
  <si>
    <t>Regresar a Riesgo6</t>
  </si>
  <si>
    <t xml:space="preserve">¿Generar pérdida de confianza de la entidad, afectando su reputación? </t>
  </si>
  <si>
    <t>ANÁLISIS Y CALIFICACIÓN DEL RIESGO ANTES DE CONTROLES</t>
  </si>
  <si>
    <t xml:space="preserve">ANÁLISIS Y CALIFICACIÓN DEL RIESGO DESPUES DE CONTROLES </t>
  </si>
  <si>
    <t>PLAN DE TRATAMIENTO DEL RIESGO</t>
  </si>
  <si>
    <t>Objetivo del proceso</t>
  </si>
  <si>
    <t>MAPA DE RIESGO POR PROCESO</t>
  </si>
  <si>
    <t>Dominio:</t>
  </si>
  <si>
    <t>Objetivo:</t>
  </si>
  <si>
    <t>Control:</t>
  </si>
  <si>
    <t>OBSERVACIONES</t>
  </si>
  <si>
    <t>Opciones de tratamiento</t>
  </si>
  <si>
    <t>Compartir o Transferir</t>
  </si>
  <si>
    <t>Cotroles anexo A ISO 27001
 Seleccione:</t>
  </si>
  <si>
    <t>Regresar a Riesgo7</t>
  </si>
  <si>
    <t>Regresar a Riesgo8</t>
  </si>
  <si>
    <t>A.6_Organización_de_la_seguridad_de_la_información</t>
  </si>
  <si>
    <t>A.7_Seguridad_de_los_recursos_humanos</t>
  </si>
  <si>
    <t>A.8_Gestión_de_activos</t>
  </si>
  <si>
    <t>A.9_Control_de_acceso</t>
  </si>
  <si>
    <t>A.10_Criptografía</t>
  </si>
  <si>
    <t>A.11_Seguridad_física_y_del_entorno</t>
  </si>
  <si>
    <t>A.12_Seguridad_de_las_operaciones</t>
  </si>
  <si>
    <t>A.13_Seguridad_de_las_comunicaciones</t>
  </si>
  <si>
    <t>A.14_Adquisición,_desarrollo_y_mantenimiento_de_sistemas</t>
  </si>
  <si>
    <t>A.15_Relaciones_con_los_proveedores</t>
  </si>
  <si>
    <t>A.18_Cumplimiento</t>
  </si>
  <si>
    <t>A.5.1_Directrices_establecidas_por_la_dirección_para_la_seguridad_de_la_información</t>
  </si>
  <si>
    <t>A.6.1_Organización_interna</t>
  </si>
  <si>
    <t>A.6.2_Dispositivos_móviles_y_teletrabajo</t>
  </si>
  <si>
    <t>A.7.1_Antes_de_asumir_el_empleo</t>
  </si>
  <si>
    <t>A.7.2_Durante_la_ejecución_del_empleo</t>
  </si>
  <si>
    <t>A.7.3_Terminación_o_cambio_de_empleo</t>
  </si>
  <si>
    <t>A.8.1_Responsabilidad_por_los_activos</t>
  </si>
  <si>
    <t>A.8.2_Clasificación_de_la_información</t>
  </si>
  <si>
    <t>A.8.3_Manejo_de_medios</t>
  </si>
  <si>
    <t>A.9.1_Requisitos_del_negocio_para_control_de_acceso</t>
  </si>
  <si>
    <t>A.9.2_Gestión_de_acceso_de_usuarios</t>
  </si>
  <si>
    <t>A.9.3_Responsabilidades_de_los_usuarios</t>
  </si>
  <si>
    <t>A.9.4_Control_de_acceso_a_sistemas_y_aplicaciones</t>
  </si>
  <si>
    <t>A.10.1_Controles_criptográficos</t>
  </si>
  <si>
    <t>A.11.1_Áreas_seguras</t>
  </si>
  <si>
    <t>A.11.2_Equipos</t>
  </si>
  <si>
    <t>A.12.1_Procedimientos_operacionales_y_responsabilidades</t>
  </si>
  <si>
    <t>A.12.2_Protección_contra_códigos_maliciosos</t>
  </si>
  <si>
    <t>A.12.3_Copias_de_respaldo</t>
  </si>
  <si>
    <t>A.12.4_Registro_y_seguimiento</t>
  </si>
  <si>
    <t>A.12.5_Control_de_software_operacional</t>
  </si>
  <si>
    <t>A.12.6_Gestión_de_la_vulnerabilidad_técnica</t>
  </si>
  <si>
    <t>A.12.7_Consideraciones_sobre_auditorías_de_sistemas_de_información</t>
  </si>
  <si>
    <t>A.13.1_Gestión_de_la_seguridad_de_las_redes</t>
  </si>
  <si>
    <t>A.13.2_Transferencia_de_información</t>
  </si>
  <si>
    <t>A.14.1_Requisitos_de_seguridad_de_los_sistemas_de_información</t>
  </si>
  <si>
    <t>A.14.2_Seguridad_en_los_procesos_de_desarrollo_y_de_soporte</t>
  </si>
  <si>
    <t>A.14.3_Datos_de_prueba</t>
  </si>
  <si>
    <t>A.15.1_Seguridad_de_la_información_en_las_relaciones_con_los_proveedores</t>
  </si>
  <si>
    <t>A.15.2_Gestión_de_la_prestación_de_servicios_de_proveedores</t>
  </si>
  <si>
    <t>A.16.1_Gestión_de_incidentes_y_mejoras_en_la_seguridad_de_la_información</t>
  </si>
  <si>
    <t>A.17.1_Continuidad_de_seguridad_de_la_información</t>
  </si>
  <si>
    <t>A.17.2_Redundancias</t>
  </si>
  <si>
    <t>A.18.1_Cumplimiento_de_requisitos_legales_y_contractuales</t>
  </si>
  <si>
    <t>A.18.2_Revisiones_de_seguridad_de_la_información</t>
  </si>
  <si>
    <t>A.5_Políticas_de_seguridad_de_la_información</t>
  </si>
  <si>
    <t>A.5.1.1_Politicas_para_la_seguridad_de_la_información:</t>
  </si>
  <si>
    <t>A.5.1.2_Revisión_de_las_políticas_para_seguridad_de_la_información</t>
  </si>
  <si>
    <t>A.6.1.1_Roles_y_responsabilidades_para_la_seguridad_de_la_información</t>
  </si>
  <si>
    <t>A.6.1.2_Separación_de_deberes</t>
  </si>
  <si>
    <t>A.6.1.3_Contacto_con_las_autoridades</t>
  </si>
  <si>
    <t>A.6.1.4_Contacto_con_grupos_de_interés_social</t>
  </si>
  <si>
    <t>A.6.1.5_Seguridad_de_la_información_en_la_gestión_de_los_proyectos</t>
  </si>
  <si>
    <t>A.6.2.1_Política_para_dispositivos_móviles</t>
  </si>
  <si>
    <t>A.6.2.2_Teletrabajo</t>
  </si>
  <si>
    <t>A.7.1.1_Roles_y_responsabilidades</t>
  </si>
  <si>
    <t>A.7.1.2_Términos_y_condiciones_de_empleo</t>
  </si>
  <si>
    <t>A.7.2.1_Responsabilidades_de_la_dirección</t>
  </si>
  <si>
    <t>A.7.2.3_Proceso_disciplinario</t>
  </si>
  <si>
    <t>A.7.3.1_Terminación_o_cambio_de_responsabilidades_de_empleo</t>
  </si>
  <si>
    <t>A.8.1.1_Inventario_de_activos_</t>
  </si>
  <si>
    <t>A.8.1.2_Propiedad_de_los_activos_</t>
  </si>
  <si>
    <t>A.8.1.3_Uso_aceptable_de_los_activos</t>
  </si>
  <si>
    <t>A.8.1.4_Devolución_de_los_activos</t>
  </si>
  <si>
    <t>A.8.2.1_Clasificación_de_la_información</t>
  </si>
  <si>
    <t>A.8.2.2_Etiquetado_de_la_información</t>
  </si>
  <si>
    <t>A.8.2.3_Manejo_de_activos</t>
  </si>
  <si>
    <t>A.8.3.1_Gestión_de_medios_removibles</t>
  </si>
  <si>
    <t>A.8.3.2_Disposición_de_los_medios</t>
  </si>
  <si>
    <t>A.8.3.3_Transferencia_de_medios_físicos_</t>
  </si>
  <si>
    <t>A.9.1.1_Política_de_control_de_acceso</t>
  </si>
  <si>
    <t>A.9.1.2_Acceso_a_redes_y_a_servicios_en_red</t>
  </si>
  <si>
    <t>A.9.2.1_Registro_y_cancelación_del_registro_de_usuarios</t>
  </si>
  <si>
    <t>A.9.2.2_Suministro_de_acceso_de_usuarios</t>
  </si>
  <si>
    <t>A.9.2.3_Gestión_de_derechos_de_acceso_privilegiado_</t>
  </si>
  <si>
    <t>A.9.2.4_Gestión_de_información_de_autenticación_secreta_de_usuarios</t>
  </si>
  <si>
    <t>A.9.2.5_Revisión_de_los_derechos_de_acceso_de_usuarios</t>
  </si>
  <si>
    <t>A.9.2.6_Retiro_o_ajuste_de_los_derechos_de_acceso</t>
  </si>
  <si>
    <t>A.9.3.1_Uso_de_información_de_autenticación_secreta</t>
  </si>
  <si>
    <t>A.9.4.1_Restrición_de_acceso_a_la_información</t>
  </si>
  <si>
    <t>A.9.4.2_Procedimiento_de_ingreso_seguro</t>
  </si>
  <si>
    <t>A.9.4.3_Sistema_de_gestión_de_contraseñas</t>
  </si>
  <si>
    <t>A.9.4.4_Uso_de_programas_utilitarios_privilegiados</t>
  </si>
  <si>
    <t>A.9.4.5_Control_de_acceso_a_códigos_fuente_de_programas</t>
  </si>
  <si>
    <t>A.10.1.1_Política_sobre_el_uso_de_controles_criptográficos</t>
  </si>
  <si>
    <t>A.10.1.2_Gestión_de_llaves</t>
  </si>
  <si>
    <t>A.11.1.1_Perímetro_de_seguridad_física</t>
  </si>
  <si>
    <t>A.11.1.2_Controles_físicos_de_entrada</t>
  </si>
  <si>
    <t>A.11.1.3_Seguridad_de_oficinas,_recintos_e_instalaciones</t>
  </si>
  <si>
    <t>A.11.1.4_Protección_contra_amenazas_externas_y_ambientales</t>
  </si>
  <si>
    <t>A.11.1.5_Trabajo_en_áreas_seguras</t>
  </si>
  <si>
    <t>A.11.1.6_Áreas_de_despacho_y_carga</t>
  </si>
  <si>
    <t>A.11.2.1_Ubicación_y_protección_de_los_equipos_</t>
  </si>
  <si>
    <t>A.11.2.2_Servicios_de_suministro</t>
  </si>
  <si>
    <t>A.11.2.3_Seguridad_del_cableado</t>
  </si>
  <si>
    <t>A.11.2.4_Mantenimiento_de_equipos</t>
  </si>
  <si>
    <t>A.11.2.5_Retiro_de_activos</t>
  </si>
  <si>
    <t>A.11.2.6_Seguridad_de_equipos_y_activos_fuera_de_las_instalaciones_</t>
  </si>
  <si>
    <t>A.11.2.7_Disposición_segura_o_reutilización_de_equipos_</t>
  </si>
  <si>
    <t>A.11.2.8_Equipos_de_usuario_desatendidos</t>
  </si>
  <si>
    <t>A.11.2.9_Política_de_escritorio_limpio_y_pantalla_limpia</t>
  </si>
  <si>
    <t>A.12.1.1_Procedimientos_de_operación_documentados</t>
  </si>
  <si>
    <t>A.12.1.2_Gestión_de_cambios</t>
  </si>
  <si>
    <t>A.12.1.3_Gestión_de_capacidad</t>
  </si>
  <si>
    <t>A.12.1.4_Separación_de_los_ambientes_de_desarrollo,_pruebas_y_operación</t>
  </si>
  <si>
    <t>A.12.2.1_Controles_contra_códigos_maliciosos</t>
  </si>
  <si>
    <t>A.12.3.1_Respaldo_de_la_información</t>
  </si>
  <si>
    <t>A.12.4.1_Registro_de_eventos</t>
  </si>
  <si>
    <t>A.12.4.2_Protección_de_la_información_de_registro</t>
  </si>
  <si>
    <t>A.12.4.3_Registros_del_administrador_y_del_operador</t>
  </si>
  <si>
    <t>A.12.4.4_Sincronización_de_relojes</t>
  </si>
  <si>
    <t>A.12.5.1_Instalación_de_software_en_sistemas_operativos</t>
  </si>
  <si>
    <t>A.12.6.1_Gestión_de_vulnerabilidades_técnicas</t>
  </si>
  <si>
    <t>A.12.6.2_Restricciones_sobre_la_instalación_de_software</t>
  </si>
  <si>
    <t>A.12.7.1_Controles_sobre_auditorías_de_sistemas_de_información</t>
  </si>
  <si>
    <t>A.13.1.1_Controles_de_redes</t>
  </si>
  <si>
    <t>A.13.1.2_Seguridad_de_los_servicios_de_red</t>
  </si>
  <si>
    <t>A.13.1.3_Separación_en_las_redes</t>
  </si>
  <si>
    <t>A.13.2.1_Políticas_y_procedimientos_de_transferencia_de_información</t>
  </si>
  <si>
    <t>A.13.2.2_Acuerdos_sobre_transferencia_de_información</t>
  </si>
  <si>
    <t>A.13.2.3_Mensajería_electrónica</t>
  </si>
  <si>
    <t>A.13.2.4_Acuerdos_de_confidencialidad_o_de_no_divulgación_</t>
  </si>
  <si>
    <t>A.14.1.1_Análisis_y_especificación_de_requisitos_de_seguridad_de_la_información</t>
  </si>
  <si>
    <t>A.14.1.2_Seguridad_de_servicios_de_las_aplicaciones_en_redes_públicas_</t>
  </si>
  <si>
    <t>A.14.1.3_Protección_de_transacciones_de_los_servicios_de_las_aplicaciones</t>
  </si>
  <si>
    <t>A.14.2.1_Política_de_desarrollo_seguro</t>
  </si>
  <si>
    <t>A.14.2.2_Procedimientos_de_control_de_cambios_en_sistemas_</t>
  </si>
  <si>
    <t>A.14.2.3_Revisión_técnica_de_las_aplicaciones_después_de_cambios_en_la_plataforma_de_operación_</t>
  </si>
  <si>
    <t>A.14.2.4_Restricciones_en_los_cambios_a_los_paquetes_de_software</t>
  </si>
  <si>
    <t>A.14.2.5_Principios_de_construcción_de_sistemas_seguros</t>
  </si>
  <si>
    <t>A.14.2.6_Ambiente_de_desarrollo_seguro</t>
  </si>
  <si>
    <t>A.14.2.7_Desarrollo_contratado_externamente</t>
  </si>
  <si>
    <t>A.14.2.8_Pruebas_de_seguridad_de_sistemas</t>
  </si>
  <si>
    <t>A.14.2.9_Prueba_de_aceptación_de_sistemas</t>
  </si>
  <si>
    <t>A.14.3.1_Protección_de_datos_de_prueba</t>
  </si>
  <si>
    <t>A.15.1.1_Política_de_seguridad_de_la_información_para_las_relaciones_con_los_proveedores</t>
  </si>
  <si>
    <t>A.15.1.2_Tratamiento_de_la_seguridad_dentro_de_los_acuerdos_con_proveedores</t>
  </si>
  <si>
    <t>A.15.1.3_Cadena_de_suministro_de_tecnología_de_información_y_comunicación</t>
  </si>
  <si>
    <t>A.15.2.1_Seguimiento_y_revisión_de_los_servicios_de_los_proveedores</t>
  </si>
  <si>
    <t>A.15.2.2_Gestión_de_cambios_en_los_servicios_de_los_proveedores</t>
  </si>
  <si>
    <t>A.16_Incidentes_de_seguridad_de_la_información</t>
  </si>
  <si>
    <t>A.16.1.1_Responsabilidades_y_procedimientos</t>
  </si>
  <si>
    <t>A.16.1.2_Reporte_de_eventos_de_seguridad_de_la_información</t>
  </si>
  <si>
    <t>A.16.1.3_Reporte_de_debilidades_de_seguridad_de_la_información_</t>
  </si>
  <si>
    <t>A.16.1.4_Evaluación_de_eventos_de_seguridad_de_la_información_y_decisiones_sobre_ellos</t>
  </si>
  <si>
    <t>A.16.1.5_Respuesta_a_incidentes_de_seguridad_de_la_información</t>
  </si>
  <si>
    <t>A.16.1.6_Aprendizaje_obtenido_de_los_incidentes_de_seguridad_de_la_información</t>
  </si>
  <si>
    <t>A.16.1.7_Recolección_de_evidencia</t>
  </si>
  <si>
    <t>A.17_Continuidad_de_negocio</t>
  </si>
  <si>
    <t>A.17.1.2_Implementación_de_la_continuidad_de_la_seguridad_de_la_información_</t>
  </si>
  <si>
    <t>A.17.1.3_Verificación,_revisión_y_evaluación_de_la_continuidad_de_la_seguridad_de_la_información</t>
  </si>
  <si>
    <t>A.17.2.1_Disponibilidad_de_instalaciones_de_procesamiento_de_información</t>
  </si>
  <si>
    <t>A.18.1.1_Identificación_de_la_legislación_aplicable_y_de_los_requisitos_contractuales</t>
  </si>
  <si>
    <t>A.18.1.2_Derechos_de_propiedad_intelectual_</t>
  </si>
  <si>
    <t>A.18.1.3_Protección_de_registros</t>
  </si>
  <si>
    <t>A.18.1.4_Privacidad_y_protección_de_información_de_datos_personales</t>
  </si>
  <si>
    <t>A.18.1.5_Reglamentación_de_controles_criptográficos</t>
  </si>
  <si>
    <t>A.18.2.1_Revisión_independiente_de_la_seguridad_de_la_información</t>
  </si>
  <si>
    <t>A.18.2.2_Cumplimiento_con_las_políticas_y_normas_de_seguridad</t>
  </si>
  <si>
    <t>A.18.2.3_Revisión_del_cumplimiento_técnico</t>
  </si>
  <si>
    <t>controles</t>
  </si>
  <si>
    <t>objetivos</t>
  </si>
  <si>
    <t>dominios</t>
  </si>
  <si>
    <t>Dominio - objetivo</t>
  </si>
  <si>
    <t>A.7.2.2_Toma_de_conciencia,_educación_y_formación_en_la_seguridad_de_la_información</t>
  </si>
  <si>
    <t>A.17.1.1_Planificación_de_la_continuidad_de_la_seguridad_de_la_información_</t>
  </si>
  <si>
    <t>Nivel de riesgo antes de controles</t>
  </si>
  <si>
    <t>por</t>
  </si>
  <si>
    <t>mediante</t>
  </si>
  <si>
    <t>Incumplimientos legales</t>
  </si>
  <si>
    <t>Hurto</t>
  </si>
  <si>
    <t>Fraude</t>
  </si>
  <si>
    <t>Incumplimientos de compromisos (operativos, técnicos, presupuestales, otros)</t>
  </si>
  <si>
    <t>Nivel de riesgo despues de controles</t>
  </si>
  <si>
    <t>Amenaza</t>
  </si>
  <si>
    <t>Hackers</t>
  </si>
  <si>
    <t>Investigados o vigilados</t>
  </si>
  <si>
    <t>Entes de control</t>
  </si>
  <si>
    <t>Personal externo no autorizado</t>
  </si>
  <si>
    <t>Software malicioso</t>
  </si>
  <si>
    <t>Desastres naturales</t>
  </si>
  <si>
    <t>Destrucción de la información</t>
  </si>
  <si>
    <t>Errores operativos</t>
  </si>
  <si>
    <t>Estafadores</t>
  </si>
  <si>
    <t>Empleado descontento</t>
  </si>
  <si>
    <t>Pérdida de servicio de comunicaciones de datos</t>
  </si>
  <si>
    <t xml:space="preserve">AJ01 TRÁMITES JURISDICCIONALES - PROTECCIÓN AL CONSUMIDOR Y COMPETENCIA DESLEAL E INFRACCIÓN A LOS DERECHOS DE PROPIEDAD INDUSTRIAL </t>
  </si>
  <si>
    <t>CC01 VIGILANCIA Y CONTROL A LAS CAMARAS DE COMERCIO Y A LOS COMERCIANTES</t>
  </si>
  <si>
    <t>CC02  TRÁMITES ADMINISTRATIVOS- CÁMARAS DE COMERCIO</t>
  </si>
  <si>
    <t>CI01 ASESORÍA Y EVALUACIÓN INDEPENDIENTE</t>
  </si>
  <si>
    <t>CI02 SEGUIMIENTO SISTEMA INTEGRAL DE GESTIÓN INSTITUCIONAL</t>
  </si>
  <si>
    <t xml:space="preserve">CS01 ATENCIÓN AL CIUDADANO </t>
  </si>
  <si>
    <t>CS02 FORMACIÓN</t>
  </si>
  <si>
    <t>CS03 COMUNICACIONES</t>
  </si>
  <si>
    <t>CS04 PETICIÓN DE INFORMACIÓN</t>
  </si>
  <si>
    <t>DA01  DIFUSIÓN Y APOYO – RNPC</t>
  </si>
  <si>
    <t>DA02  ATENCIÓN CONSUMIDOR - RNPC</t>
  </si>
  <si>
    <t>DE01 FORMULACIÓN ESTRATÉGICA</t>
  </si>
  <si>
    <t>DE02 REVISIÓN ESTRATÉGICA</t>
  </si>
  <si>
    <t>DE03 ELABORACIÓN DE ESTUDIOS Y ANÁLISIS ECONÓMICOS</t>
  </si>
  <si>
    <t>GA01 CONTRATACIÓN</t>
  </si>
  <si>
    <t>GA02 INVENTARIOS</t>
  </si>
  <si>
    <t>GA03 SERVICIOS ADMINISTRATIVOS</t>
  </si>
  <si>
    <t>GD01 GESTION DOCUMENTAL</t>
  </si>
  <si>
    <t>GF01 CONTABLE</t>
  </si>
  <si>
    <t>GF02 PRESUPUESTAL</t>
  </si>
  <si>
    <t>GF03 TESORERIA</t>
  </si>
  <si>
    <t>GJ01 COBRO COACTIVO</t>
  </si>
  <si>
    <t>GJ02 GESTIÓN JUDICIAL</t>
  </si>
  <si>
    <t>GJ05 REGULACIÓN JURÍDICA</t>
  </si>
  <si>
    <t>GJ06 NOTIFICACIONES</t>
  </si>
  <si>
    <t xml:space="preserve">GS01 ADMINISTRACIÓN DE INFRAESTRUCTURA TECNOLÓGICA </t>
  </si>
  <si>
    <t>GS03 ADMINISTRACIÓN DE SISTEMAS DE INFORMACIÓN Y PROYECTOS INFORMÁTICOS</t>
  </si>
  <si>
    <t>GT02 ADMINISTRACIÓN, GESTIÓN Y DESARROLLO DEL TALENTO HUMANO</t>
  </si>
  <si>
    <t xml:space="preserve">GT03 CONTROL DISCIPLINARIO INTERNO </t>
  </si>
  <si>
    <t>PA01 TRÁMITES ADMINISTRATIVOS - PROTECCIÓN DEL CONSUMIDOR</t>
  </si>
  <si>
    <t>PA02 PROTECCION DE USUARIOS DE SERVICIOS DE COMUNICACIONES</t>
  </si>
  <si>
    <t xml:space="preserve">PC01  VIGILANCIA Y CONTROL - LIBRE COMPETENCIA </t>
  </si>
  <si>
    <t xml:space="preserve">PC02 TRAMITES ADMINISTRATIVOS- LIBRE COMPETENCIA </t>
  </si>
  <si>
    <t>PD01 TRÁMITES ADMINISTRATIVOS PROTECCIÓN DE DATOS PERSONALES</t>
  </si>
  <si>
    <t>PI01 REGISTRO Y DEPÓSITO DE SIGNOS DISTINTIVOS</t>
  </si>
  <si>
    <t>PI02 CONCESIÓN DE NUEVAS CREACIONES</t>
  </si>
  <si>
    <t>PI03 TRANSFERENCIA DE INFORMACIÓN TECNOLÓGICA BASADA EN PATENTES</t>
  </si>
  <si>
    <t>RT01 TRÁMITES ADMINISTRATIVOS REGLAMENTOS TÉCNICOS Y METROLOGÍA LEGAL</t>
  </si>
  <si>
    <t>RT02 VIGILANCIA Y CONTROL DE REGLAMENTOS TÉCNICOS, METROLOGÍA LEGAL Y PRECIOS</t>
  </si>
  <si>
    <t>RT03 CALIBRACIÓN</t>
  </si>
  <si>
    <t>SC01 FORMULACIÓN DEL SISTEMA INTEGRAL DE GESTIÓN</t>
  </si>
  <si>
    <t>SC03 GESTIÓN AMBIENTAL</t>
  </si>
  <si>
    <t>SC04 SEGURIDAD Y SALUD EN EL TRABAJO</t>
  </si>
  <si>
    <t>Uso indebido de activos (incluye información)</t>
  </si>
  <si>
    <t>El evento puede ocurrir solo en circunstancias excepcionales (poco comunes o anormales)</t>
  </si>
  <si>
    <t>El evento puede ocurrir en algún momento</t>
  </si>
  <si>
    <t>El evento podrá ocurrir en algún momento</t>
  </si>
  <si>
    <t>Es viable que el evento ocurra en la mayoría de las circunstancias</t>
  </si>
  <si>
    <t>Se espera que el evento ocurra en la mayoría de las circunstancias</t>
  </si>
  <si>
    <t>Niveles</t>
  </si>
  <si>
    <t>Si el hecho llega a presentarse, tendría consecuencias o efectos mínimos sobre la Entidad</t>
  </si>
  <si>
    <t>Si el hecho llega a presentarse, tendría bajo impacto o efecto sobre la Entidad</t>
  </si>
  <si>
    <t>Si el hecho llega a presentarse, tendría medianas consecuencias o efectos sobre la Entidad</t>
  </si>
  <si>
    <t>Si el hecho llega a presentarse, tendría altas consecuencias o efectos sobre la Entidad</t>
  </si>
  <si>
    <t>Si el hecho llega a presentarse, tendría desastrosas consecuencias o efectos sobre la Entidad</t>
  </si>
  <si>
    <t>SC05 GESTIÓN DE SEGURIDAD DE LA INFORMACIÓN</t>
  </si>
  <si>
    <t>Riesgo de imagen o reputacional</t>
  </si>
  <si>
    <t>¿Existen procedimientos o instructivos donde se indique la aplicación del control y su periodicidad?</t>
  </si>
  <si>
    <t>¿Existe un responsable asignado a la ejecución del control?</t>
  </si>
  <si>
    <t>¿El responsable tiene la autoridad y adecuada segregación de funciones en la ejecución del control?</t>
  </si>
  <si>
    <t>¿La oportunidad en que se ejecuta el control ayuda a prevenir la mitigación del riesgo o a detectar la materialización del riesgo de manera oportuna?</t>
  </si>
  <si>
    <t>¿Las actividades que se desarrollan en el control realmente buscan por si sola prevenir o detectar las causas que pueden dar origen al riesgo?</t>
  </si>
  <si>
    <t>¿La fuente de información que se utiliza en el desarrollo del control es información confiable que permita mitigar el riesgo?</t>
  </si>
  <si>
    <t>¿Las observaciones, desviaciones o diferencias identificadas como resultados de la ejecución del control son investigadas y resueltas de manera oportuna?</t>
  </si>
  <si>
    <t>CALIFICACIÓN DEL DISEÑO</t>
  </si>
  <si>
    <t>Fuerte</t>
  </si>
  <si>
    <t>Moderado</t>
  </si>
  <si>
    <t>¿Se deja evidencia o rastro de la ejecución del control que permita a cualquier tercero con la evidencia llegar a la misma conclusión?</t>
  </si>
  <si>
    <t>CALIFICACIÓN DE LA EJECUCIÓN</t>
  </si>
  <si>
    <t>IDENTIFICACIÓN, CLASIFICACIÓN Y VALORACIÓN DE CONTROLES</t>
  </si>
  <si>
    <t>Pregunta1</t>
  </si>
  <si>
    <t>Pregunta2</t>
  </si>
  <si>
    <t>Pregunta3</t>
  </si>
  <si>
    <t>Pregunta4</t>
  </si>
  <si>
    <t>Pregunta5</t>
  </si>
  <si>
    <t>Pregunta6</t>
  </si>
  <si>
    <t>Pregunta7</t>
  </si>
  <si>
    <t>Calificación_control</t>
  </si>
  <si>
    <t>Pregunta8</t>
  </si>
  <si>
    <t>Asignado</t>
  </si>
  <si>
    <t>Adecuado</t>
  </si>
  <si>
    <t>Oportuna</t>
  </si>
  <si>
    <t>Confiable</t>
  </si>
  <si>
    <t>Se investigan y resuelven oportunamente</t>
  </si>
  <si>
    <t>No Asignado</t>
  </si>
  <si>
    <t>Inadecuado</t>
  </si>
  <si>
    <t>Inoportuna</t>
  </si>
  <si>
    <t>No es un control</t>
  </si>
  <si>
    <t>Débil</t>
  </si>
  <si>
    <t>Documentado</t>
  </si>
  <si>
    <t>No Documentado</t>
  </si>
  <si>
    <t xml:space="preserve">Prevenir </t>
  </si>
  <si>
    <t>Detectar</t>
  </si>
  <si>
    <t>No Confiable</t>
  </si>
  <si>
    <t>No se investigan y resuelven oportunamente.</t>
  </si>
  <si>
    <t>El control se ejecuta de manera consistente por parte del responsable.</t>
  </si>
  <si>
    <t>El control se ejecuta algunas veces por parte del responsable.</t>
  </si>
  <si>
    <t>El control no se ejecuta por parte del responsable.</t>
  </si>
  <si>
    <t>Documentación del control</t>
  </si>
  <si>
    <t>Periodicidad</t>
  </si>
  <si>
    <t>Propósito</t>
  </si>
  <si>
    <t>Cómo se realiza la actividad de control</t>
  </si>
  <si>
    <t>Qué pasa con las observaciones o desviaciones</t>
  </si>
  <si>
    <t>Evidencia de la ejecución del control</t>
  </si>
  <si>
    <t>SUMA</t>
  </si>
  <si>
    <t>Solidez individual</t>
  </si>
  <si>
    <t>,</t>
  </si>
  <si>
    <t xml:space="preserve"> Controles anexo A ISO 27001</t>
  </si>
  <si>
    <t>Mecanismos de deteccion</t>
  </si>
  <si>
    <t>Herramienta de seguimiento</t>
  </si>
  <si>
    <t>Plan de acción del área líder del proceso</t>
  </si>
  <si>
    <t>Producto No Conforme</t>
  </si>
  <si>
    <t>Auditorías</t>
  </si>
  <si>
    <t>PLAN DE CONTINGENCIA EN CASO DE MATERIALIZACIÓN DEL RIESGO</t>
  </si>
  <si>
    <t>Seleccione la opción de manejo del riesgo:</t>
  </si>
  <si>
    <t xml:space="preserve"> </t>
  </si>
  <si>
    <t>Fecha inicio</t>
  </si>
  <si>
    <t>ACTIVIDADES</t>
  </si>
  <si>
    <t>MECANISMO DE DETECCIÓN DE LA MATERIALIZACIÓN</t>
  </si>
  <si>
    <t>MECANISMOS DE DETECCIÓN DE MATERIALIZACIÓN</t>
  </si>
  <si>
    <t>Indicador</t>
  </si>
  <si>
    <t>A.14_Adquisición__desarrollo_y_mantenimiento_de_sistemas</t>
  </si>
  <si>
    <t>Describa los control para la PROBABILIDAD 
(Preventivos)</t>
  </si>
  <si>
    <t>SOLIDEZ CONJUNTO DE CONTROLES PREVENTIVOS</t>
  </si>
  <si>
    <t>SOLIDEZ DEL CONJUNTO DE CONTROLES PREVENTIVOS</t>
  </si>
  <si>
    <t>SOLIDEZ DEL CONJUNTO DE CONTROLES DETECTIVOS</t>
  </si>
  <si>
    <t>SOLIDEZ INDIVIDUAL DEL CONTROL</t>
  </si>
  <si>
    <t>Solidez conjunta probabilidad</t>
  </si>
  <si>
    <t>Fecha de aprobación matriz de riesgos</t>
  </si>
  <si>
    <t>Preposición</t>
  </si>
  <si>
    <t>Situación no deseada</t>
  </si>
  <si>
    <t>Conflicto de interés</t>
  </si>
  <si>
    <t xml:space="preserve">Tipología del Riesgo </t>
  </si>
  <si>
    <t>Riesgos tecnológicos</t>
  </si>
  <si>
    <t>OPCIONES DE MANEJO DEL RIESGO</t>
  </si>
  <si>
    <t>Completa</t>
  </si>
  <si>
    <t>Incompleta</t>
  </si>
  <si>
    <t>No existe</t>
  </si>
  <si>
    <t>Evaluación de la ejecución del control</t>
  </si>
  <si>
    <t>Pregunta9</t>
  </si>
  <si>
    <t>Describa los control para el IMPACTO
(Detectivos)</t>
  </si>
  <si>
    <t>Solidez conjunta Impacto</t>
  </si>
  <si>
    <t>cuadrantes para probabilidad</t>
  </si>
  <si>
    <t xml:space="preserve">Cuadrantes para impacto </t>
  </si>
  <si>
    <t>Fecha fin</t>
  </si>
  <si>
    <t>MONITOREO MAPA DE RIESGOS</t>
  </si>
  <si>
    <t>PROCESO:</t>
  </si>
  <si>
    <t>Riesgo</t>
  </si>
  <si>
    <t>Riesgo identificado
(Riesgo + Evento)</t>
  </si>
  <si>
    <t>Porcentaje de cumplimiento de las actividades propuestas (mencionar por cada actividad del tratamiento de riesgos el procentaje de avance con su debida justificación)</t>
  </si>
  <si>
    <t xml:space="preserve">CORTE A </t>
  </si>
  <si>
    <t>CAUSAS / VULNERABILIDADES</t>
  </si>
  <si>
    <t>DESCRIPCIÓN DEL RIESGO</t>
  </si>
  <si>
    <t>CONSECUENCIAS</t>
  </si>
  <si>
    <t>PROBABILIDAD</t>
  </si>
  <si>
    <t>IMPACTO</t>
  </si>
  <si>
    <t xml:space="preserve">ZONA  DE RIESGO </t>
  </si>
  <si>
    <t>PRODUCTO/REGISTRO</t>
  </si>
  <si>
    <t>IDENTIFICACIÓN  DE RIESGOS</t>
  </si>
  <si>
    <t>CALIFICACIÓN DEL RIESGO ANTES DE CONTROLES</t>
  </si>
  <si>
    <t>CONTROLES FRENTE A LA PROBABILIDAD</t>
  </si>
  <si>
    <t>CONTROLES FRENTE AL IMPACTO</t>
  </si>
  <si>
    <t>CALIFICACIÓN DEL RIESGO DESPUES DE CONTROLES</t>
  </si>
  <si>
    <t>PLAN DE TRATAMIENTO</t>
  </si>
  <si>
    <t>Conclusiones acerca del comportamiento del riesgo en el periodo evaluado:  en ese sentido lo que se requiere en esta columna es el análisis del Líder del proceso respecto al funcionamiento de los controles implementados (eficacia y efectividad) y su incidencia frente a la materialización o no de los riesgos. Lo anterior, considerando que el MIPG pide evaluar el diseño y efectividad de los controles y utilidad de los mismos.
()</t>
  </si>
  <si>
    <t>¿Cuantas veces se materiazo el riesgo en el corte evaluado?
()</t>
  </si>
  <si>
    <t>¿El riesgo se materializo en el corte evaluado? ()</t>
  </si>
  <si>
    <t>Tratamiento
 realizado a los riesgos materializados.
(Plan de Contingencia)</t>
  </si>
  <si>
    <t>qwqw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</si>
</sst>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\ * #,##0.00_);_(&quot;$&quot;\ * \(#,##0.00\);_(&quot;$&quot;\ * &quot;-&quot;??_);_(@_)"/>
    <numFmt numFmtId="164" formatCode="[$-240A]d&quot; de &quot;mmmm&quot; de &quot;yyyy;@"/>
    <numFmt numFmtId="165" formatCode="d/mm/yyyy;@"/>
    <numFmt numFmtId="166" formatCode="0.0"/>
    <numFmt numFmtId="167" formatCode="0.000"/>
    <numFmt numFmtId="168" formatCode="&quot; $&quot;#,##0.00\ ;&quot;-$&quot;#,##0.00\ ;&quot; $-&quot;#\ ;@\ "/>
    <numFmt numFmtId="169" formatCode="00"/>
    <numFmt numFmtId="170" formatCode="dd/mm/yyyy;@"/>
  </numFmts>
  <fonts count="8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  <charset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Arial1"/>
    </font>
    <font>
      <b/>
      <sz val="10"/>
      <name val="Arial"/>
      <family val="2"/>
    </font>
    <font>
      <b/>
      <sz val="12.5"/>
      <name val="Arial"/>
      <family val="2"/>
    </font>
    <font>
      <sz val="12"/>
      <color theme="1"/>
      <name val="Arial Narrow"/>
      <family val="2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b/>
      <u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u/>
      <sz val="14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5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6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rgb="FF00B0F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rgb="FFFF000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rgb="FFFF0000"/>
      <name val="Cambria"/>
      <family val="1"/>
      <scheme val="major"/>
    </font>
    <font>
      <sz val="10"/>
      <name val="Arial Narrow"/>
      <family val="2"/>
    </font>
    <font>
      <b/>
      <sz val="22"/>
      <name val="Arial Narrow"/>
      <family val="2"/>
    </font>
    <font>
      <b/>
      <sz val="18"/>
      <name val="Arial Narrow"/>
      <family val="2"/>
    </font>
    <font>
      <b/>
      <sz val="14"/>
      <name val="Arial Narrow"/>
      <family val="2"/>
    </font>
    <font>
      <b/>
      <sz val="10"/>
      <color rgb="FFFF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 style="double">
        <color theme="0" tint="-0.34998626667073579"/>
      </right>
      <top/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3">
    <xf numFmtId="0" fontId="0" fillId="0" borderId="0"/>
    <xf numFmtId="0" fontId="3" fillId="0" borderId="0"/>
    <xf numFmtId="0" fontId="11" fillId="0" borderId="0" applyNumberFormat="0" applyFill="0" applyBorder="0" applyAlignment="0" applyProtection="0"/>
    <xf numFmtId="49" fontId="18" fillId="0" borderId="1">
      <alignment horizontal="center" vertical="center" wrapText="1"/>
      <protection locked="0"/>
    </xf>
    <xf numFmtId="49" fontId="18" fillId="14" borderId="1" applyNumberFormat="0">
      <alignment horizontal="center" vertical="center" wrapText="1"/>
      <protection locked="0"/>
    </xf>
    <xf numFmtId="49" fontId="18" fillId="3" borderId="1" applyNumberFormat="0">
      <alignment horizontal="center" vertical="center" wrapText="1"/>
      <protection locked="0"/>
    </xf>
    <xf numFmtId="49" fontId="18" fillId="11" borderId="1" applyNumberFormat="0">
      <alignment horizontal="center" vertical="center" wrapText="1"/>
      <protection locked="0"/>
    </xf>
    <xf numFmtId="0" fontId="19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3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1" fillId="0" borderId="0"/>
    <xf numFmtId="0" fontId="3" fillId="0" borderId="0"/>
    <xf numFmtId="0" fontId="22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3" fillId="0" borderId="0"/>
    <xf numFmtId="0" fontId="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3" fillId="0" borderId="0" applyFill="0" applyBorder="0" applyAlignment="0" applyProtection="0"/>
    <xf numFmtId="9" fontId="3" fillId="15" borderId="1" applyNumberFormat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7" applyNumberFormat="0" applyFill="0" applyAlignment="0" applyProtection="0"/>
    <xf numFmtId="0" fontId="42" fillId="0" borderId="68" applyNumberFormat="0" applyFill="0" applyAlignment="0" applyProtection="0"/>
    <xf numFmtId="0" fontId="43" fillId="0" borderId="69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70" applyNumberFormat="0" applyAlignment="0" applyProtection="0"/>
    <xf numFmtId="0" fontId="48" fillId="28" borderId="71" applyNumberFormat="0" applyAlignment="0" applyProtection="0"/>
    <xf numFmtId="0" fontId="49" fillId="28" borderId="70" applyNumberFormat="0" applyAlignment="0" applyProtection="0"/>
    <xf numFmtId="0" fontId="50" fillId="0" borderId="72" applyNumberFormat="0" applyFill="0" applyAlignment="0" applyProtection="0"/>
    <xf numFmtId="0" fontId="12" fillId="29" borderId="73" applyNumberFormat="0" applyAlignment="0" applyProtection="0"/>
    <xf numFmtId="0" fontId="1" fillId="0" borderId="0" applyNumberFormat="0" applyFill="0" applyBorder="0" applyAlignment="0" applyProtection="0"/>
    <xf numFmtId="0" fontId="13" fillId="30" borderId="74" applyNumberFormat="0" applyFont="0" applyAlignment="0" applyProtection="0"/>
    <xf numFmtId="0" fontId="51" fillId="0" borderId="0" applyNumberFormat="0" applyFill="0" applyBorder="0" applyAlignment="0" applyProtection="0"/>
    <xf numFmtId="0" fontId="2" fillId="0" borderId="75" applyNumberFormat="0" applyFill="0" applyAlignment="0" applyProtection="0"/>
    <xf numFmtId="0" fontId="8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8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8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8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8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8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</cellStyleXfs>
  <cellXfs count="874">
    <xf numFmtId="0" fontId="0" fillId="0" borderId="0" xfId="0"/>
    <xf numFmtId="0" fontId="0" fillId="0" borderId="0" xfId="0" applyAlignment="1" applyProtection="1">
      <alignment horizontal="justify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1" fillId="12" borderId="50" xfId="2" applyFont="1" applyFill="1" applyBorder="1" applyAlignment="1" applyProtection="1">
      <alignment vertical="center" wrapText="1"/>
    </xf>
    <xf numFmtId="0" fontId="11" fillId="12" borderId="0" xfId="2" applyFont="1" applyFill="1" applyBorder="1" applyAlignment="1" applyProtection="1">
      <alignment vertical="center" wrapText="1"/>
    </xf>
    <xf numFmtId="0" fontId="35" fillId="0" borderId="0" xfId="2" applyFont="1" applyFill="1" applyBorder="1" applyAlignment="1" applyProtection="1">
      <alignment vertical="center" wrapText="1"/>
    </xf>
    <xf numFmtId="0" fontId="25" fillId="0" borderId="8" xfId="0" applyFont="1" applyBorder="1" applyAlignment="1" applyProtection="1">
      <alignment wrapText="1"/>
    </xf>
    <xf numFmtId="0" fontId="25" fillId="0" borderId="38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25" fillId="0" borderId="0" xfId="0" applyFont="1" applyBorder="1" applyAlignment="1" applyProtection="1">
      <alignment wrapText="1"/>
    </xf>
    <xf numFmtId="0" fontId="25" fillId="0" borderId="6" xfId="0" applyFont="1" applyBorder="1" applyAlignment="1" applyProtection="1">
      <alignment wrapText="1"/>
    </xf>
    <xf numFmtId="0" fontId="25" fillId="0" borderId="13" xfId="0" applyFont="1" applyBorder="1" applyAlignment="1" applyProtection="1">
      <alignment wrapText="1"/>
    </xf>
    <xf numFmtId="0" fontId="25" fillId="0" borderId="39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0" fontId="0" fillId="0" borderId="11" xfId="0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vertical="center" wrapText="1"/>
    </xf>
    <xf numFmtId="0" fontId="0" fillId="6" borderId="0" xfId="0" applyFill="1" applyBorder="1" applyAlignment="1" applyProtection="1">
      <alignment wrapText="1"/>
    </xf>
    <xf numFmtId="0" fontId="1" fillId="0" borderId="12" xfId="0" applyFont="1" applyFill="1" applyBorder="1" applyAlignment="1" applyProtection="1">
      <alignment wrapText="1"/>
    </xf>
    <xf numFmtId="0" fontId="1" fillId="0" borderId="13" xfId="0" applyFont="1" applyFill="1" applyBorder="1" applyAlignment="1" applyProtection="1">
      <alignment wrapText="1"/>
    </xf>
    <xf numFmtId="0" fontId="0" fillId="0" borderId="13" xfId="0" applyFill="1" applyBorder="1" applyAlignment="1" applyProtection="1">
      <alignment wrapText="1"/>
    </xf>
    <xf numFmtId="0" fontId="0" fillId="0" borderId="14" xfId="0" applyFill="1" applyBorder="1" applyAlignment="1" applyProtection="1">
      <alignment wrapText="1"/>
    </xf>
    <xf numFmtId="0" fontId="2" fillId="0" borderId="8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wrapText="1"/>
    </xf>
    <xf numFmtId="0" fontId="2" fillId="0" borderId="3" xfId="0" applyFont="1" applyBorder="1" applyAlignment="1" applyProtection="1">
      <alignment vertical="center"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8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11" fillId="0" borderId="0" xfId="2" applyFill="1" applyBorder="1" applyAlignment="1" applyProtection="1">
      <alignment wrapText="1"/>
    </xf>
    <xf numFmtId="0" fontId="0" fillId="0" borderId="0" xfId="0" applyBorder="1" applyAlignment="1" applyProtection="1">
      <alignment textRotation="90" wrapText="1"/>
    </xf>
    <xf numFmtId="0" fontId="0" fillId="0" borderId="0" xfId="0" applyBorder="1" applyAlignment="1" applyProtection="1">
      <alignment vertical="center" textRotation="90" wrapText="1"/>
    </xf>
    <xf numFmtId="0" fontId="0" fillId="6" borderId="1" xfId="0" applyFill="1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3" xfId="0" applyBorder="1" applyAlignment="1" applyProtection="1">
      <alignment vertical="center" textRotation="90" wrapText="1"/>
    </xf>
    <xf numFmtId="0" fontId="0" fillId="0" borderId="14" xfId="0" applyBorder="1" applyAlignment="1" applyProtection="1">
      <alignment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19" xfId="0" applyBorder="1" applyAlignment="1" applyProtection="1"/>
    <xf numFmtId="0" fontId="0" fillId="0" borderId="15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5" xfId="0" applyBorder="1" applyAlignment="1" applyProtection="1"/>
    <xf numFmtId="0" fontId="0" fillId="0" borderId="36" xfId="0" applyBorder="1" applyAlignment="1" applyProtection="1">
      <alignment wrapText="1"/>
    </xf>
    <xf numFmtId="0" fontId="0" fillId="0" borderId="27" xfId="0" applyBorder="1" applyAlignment="1" applyProtection="1">
      <alignment wrapText="1"/>
    </xf>
    <xf numFmtId="0" fontId="0" fillId="0" borderId="28" xfId="0" applyBorder="1" applyAlignment="1" applyProtection="1">
      <alignment wrapText="1"/>
    </xf>
    <xf numFmtId="0" fontId="0" fillId="0" borderId="29" xfId="0" applyBorder="1" applyAlignment="1" applyProtection="1">
      <alignment wrapText="1"/>
    </xf>
    <xf numFmtId="0" fontId="0" fillId="0" borderId="30" xfId="0" applyBorder="1" applyAlignment="1" applyProtection="1">
      <alignment wrapText="1"/>
    </xf>
    <xf numFmtId="0" fontId="0" fillId="0" borderId="32" xfId="0" applyBorder="1" applyAlignment="1" applyProtection="1">
      <alignment wrapText="1"/>
    </xf>
    <xf numFmtId="0" fontId="0" fillId="0" borderId="33" xfId="0" applyBorder="1" applyAlignment="1" applyProtection="1">
      <alignment wrapText="1"/>
    </xf>
    <xf numFmtId="0" fontId="0" fillId="0" borderId="34" xfId="0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vertical="center" wrapText="1"/>
    </xf>
    <xf numFmtId="0" fontId="2" fillId="0" borderId="17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6" fillId="12" borderId="0" xfId="1" applyFont="1" applyFill="1" applyProtection="1"/>
    <xf numFmtId="0" fontId="0" fillId="0" borderId="0" xfId="0" applyFont="1" applyProtection="1"/>
    <xf numFmtId="0" fontId="17" fillId="12" borderId="0" xfId="1" applyFont="1" applyFill="1" applyProtection="1"/>
    <xf numFmtId="0" fontId="2" fillId="20" borderId="1" xfId="0" applyFont="1" applyFill="1" applyBorder="1" applyAlignment="1" applyProtection="1">
      <alignment horizontal="center" vertical="center" wrapText="1"/>
    </xf>
    <xf numFmtId="0" fontId="2" fillId="17" borderId="26" xfId="0" applyFont="1" applyFill="1" applyBorder="1" applyAlignment="1" applyProtection="1">
      <alignment horizontal="justify" vertical="center" wrapText="1"/>
    </xf>
    <xf numFmtId="0" fontId="0" fillId="17" borderId="1" xfId="0" applyFont="1" applyFill="1" applyBorder="1" applyProtection="1"/>
    <xf numFmtId="0" fontId="0" fillId="0" borderId="17" xfId="0" applyFont="1" applyBorder="1" applyAlignment="1" applyProtection="1">
      <alignment horizontal="justify" vertical="center" wrapText="1"/>
    </xf>
    <xf numFmtId="0" fontId="0" fillId="0" borderId="17" xfId="0" applyFont="1" applyBorder="1" applyProtection="1"/>
    <xf numFmtId="0" fontId="24" fillId="12" borderId="1" xfId="1" applyFont="1" applyFill="1" applyBorder="1" applyAlignment="1" applyProtection="1">
      <alignment horizontal="center" vertical="center"/>
    </xf>
    <xf numFmtId="0" fontId="2" fillId="17" borderId="1" xfId="0" applyFont="1" applyFill="1" applyBorder="1" applyAlignment="1" applyProtection="1">
      <alignment horizontal="justify" vertical="center" wrapText="1"/>
    </xf>
    <xf numFmtId="0" fontId="0" fillId="17" borderId="1" xfId="0" applyFont="1" applyFill="1" applyBorder="1" applyAlignment="1" applyProtection="1">
      <alignment horizontal="justify" vertical="center" wrapText="1"/>
    </xf>
    <xf numFmtId="0" fontId="16" fillId="12" borderId="1" xfId="1" applyFont="1" applyFill="1" applyBorder="1" applyProtection="1"/>
    <xf numFmtId="44" fontId="0" fillId="0" borderId="0" xfId="51" applyFont="1" applyProtection="1"/>
    <xf numFmtId="0" fontId="24" fillId="12" borderId="1" xfId="1" applyFont="1" applyFill="1" applyBorder="1" applyAlignment="1" applyProtection="1">
      <alignment horizontal="center" vertical="center"/>
      <protection locked="0"/>
    </xf>
    <xf numFmtId="0" fontId="32" fillId="0" borderId="52" xfId="0" applyFont="1" applyBorder="1" applyAlignment="1" applyProtection="1">
      <alignment horizontal="left" vertical="center"/>
      <protection locked="0"/>
    </xf>
    <xf numFmtId="0" fontId="32" fillId="0" borderId="1" xfId="0" applyFont="1" applyBorder="1" applyAlignment="1" applyProtection="1">
      <alignment vertical="center"/>
      <protection locked="0"/>
    </xf>
    <xf numFmtId="0" fontId="32" fillId="0" borderId="52" xfId="0" applyFont="1" applyBorder="1" applyAlignment="1" applyProtection="1">
      <alignment vertical="center" wrapText="1"/>
      <protection locked="0"/>
    </xf>
    <xf numFmtId="0" fontId="32" fillId="0" borderId="35" xfId="0" applyFont="1" applyBorder="1" applyAlignment="1" applyProtection="1">
      <alignment vertical="center"/>
      <protection locked="0"/>
    </xf>
    <xf numFmtId="0" fontId="33" fillId="0" borderId="64" xfId="0" applyFon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21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1" borderId="56" xfId="0" applyFill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left" vertical="center"/>
      <protection locked="0"/>
    </xf>
    <xf numFmtId="0" fontId="32" fillId="0" borderId="15" xfId="0" applyFont="1" applyBorder="1" applyAlignment="1" applyProtection="1">
      <alignment vertical="center" wrapText="1"/>
      <protection locked="0"/>
    </xf>
    <xf numFmtId="0" fontId="33" fillId="0" borderId="58" xfId="0" applyFont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vertical="center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1" xfId="0" applyFont="1" applyFill="1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21" borderId="62" xfId="0" applyFill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21" borderId="63" xfId="0" applyFill="1" applyBorder="1" applyAlignment="1" applyProtection="1">
      <alignment horizontal="center" vertical="center"/>
      <protection locked="0"/>
    </xf>
    <xf numFmtId="0" fontId="29" fillId="12" borderId="1" xfId="1" applyFont="1" applyFill="1" applyBorder="1" applyAlignment="1" applyProtection="1">
      <alignment horizontal="center" vertical="center" wrapText="1"/>
    </xf>
    <xf numFmtId="0" fontId="15" fillId="12" borderId="0" xfId="1" applyFont="1" applyFill="1" applyBorder="1" applyAlignment="1" applyProtection="1">
      <alignment vertical="center" wrapText="1"/>
    </xf>
    <xf numFmtId="0" fontId="0" fillId="0" borderId="0" xfId="0" applyBorder="1" applyProtection="1"/>
    <xf numFmtId="0" fontId="31" fillId="13" borderId="61" xfId="0" applyFont="1" applyFill="1" applyBorder="1" applyAlignment="1" applyProtection="1">
      <alignment horizontal="center" vertical="center"/>
    </xf>
    <xf numFmtId="0" fontId="31" fillId="13" borderId="62" xfId="0" applyFont="1" applyFill="1" applyBorder="1" applyAlignment="1" applyProtection="1">
      <alignment horizontal="center" vertical="center"/>
    </xf>
    <xf numFmtId="0" fontId="31" fillId="13" borderId="63" xfId="0" applyFont="1" applyFill="1" applyBorder="1" applyAlignment="1" applyProtection="1">
      <alignment horizontal="center" vertical="center"/>
    </xf>
    <xf numFmtId="0" fontId="11" fillId="17" borderId="58" xfId="2" applyFill="1" applyBorder="1" applyAlignment="1" applyProtection="1">
      <alignment horizontal="center" vertical="center"/>
    </xf>
    <xf numFmtId="0" fontId="34" fillId="0" borderId="26" xfId="0" applyFont="1" applyBorder="1" applyAlignment="1" applyProtection="1">
      <alignment horizontal="center" vertical="center" wrapText="1"/>
    </xf>
    <xf numFmtId="0" fontId="33" fillId="0" borderId="26" xfId="0" applyFont="1" applyBorder="1" applyAlignment="1" applyProtection="1">
      <alignment horizontal="center" vertical="center" wrapText="1"/>
    </xf>
    <xf numFmtId="0" fontId="33" fillId="0" borderId="26" xfId="0" applyFont="1" applyBorder="1" applyAlignment="1" applyProtection="1">
      <alignment horizontal="center" vertical="center"/>
    </xf>
    <xf numFmtId="0" fontId="33" fillId="0" borderId="65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3" fillId="0" borderId="0" xfId="1" applyFont="1" applyProtection="1"/>
    <xf numFmtId="0" fontId="0" fillId="0" borderId="1" xfId="0" applyBorder="1" applyAlignment="1" applyProtection="1">
      <alignment horizontal="center" vertical="center"/>
    </xf>
    <xf numFmtId="0" fontId="34" fillId="0" borderId="1" xfId="0" applyFont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horizontal="center" vertical="center" wrapText="1"/>
    </xf>
    <xf numFmtId="0" fontId="3" fillId="0" borderId="0" xfId="1" applyProtection="1"/>
    <xf numFmtId="0" fontId="0" fillId="0" borderId="0" xfId="0" applyFont="1" applyFill="1" applyBorder="1" applyAlignment="1" applyProtection="1">
      <alignment horizontal="left" vertical="center" wrapText="1"/>
    </xf>
    <xf numFmtId="0" fontId="33" fillId="0" borderId="1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1" fillId="17" borderId="1" xfId="2" applyFill="1" applyBorder="1" applyAlignment="1" applyProtection="1">
      <alignment horizontal="center" vertical="center"/>
    </xf>
    <xf numFmtId="0" fontId="11" fillId="17" borderId="56" xfId="2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justify" vertical="center" wrapText="1"/>
    </xf>
    <xf numFmtId="0" fontId="26" fillId="0" borderId="0" xfId="0" applyFont="1" applyFill="1" applyAlignment="1" applyProtection="1">
      <alignment horizontal="justify" vertical="center" wrapText="1"/>
    </xf>
    <xf numFmtId="0" fontId="0" fillId="0" borderId="5" xfId="0" applyBorder="1" applyAlignment="1" applyProtection="1">
      <alignment horizontal="justify" vertical="center" wrapText="1"/>
    </xf>
    <xf numFmtId="0" fontId="24" fillId="12" borderId="5" xfId="1" applyFont="1" applyFill="1" applyBorder="1" applyAlignment="1" applyProtection="1">
      <alignment horizontal="center" vertical="center"/>
    </xf>
    <xf numFmtId="0" fontId="3" fillId="0" borderId="0" xfId="1" applyFill="1" applyProtection="1"/>
    <xf numFmtId="0" fontId="36" fillId="0" borderId="2" xfId="0" applyFont="1" applyBorder="1" applyAlignment="1" applyProtection="1">
      <protection hidden="1"/>
    </xf>
    <xf numFmtId="0" fontId="36" fillId="0" borderId="3" xfId="0" applyFont="1" applyBorder="1" applyAlignment="1" applyProtection="1">
      <protection hidden="1"/>
    </xf>
    <xf numFmtId="0" fontId="36" fillId="0" borderId="0" xfId="0" applyFont="1" applyProtection="1">
      <protection hidden="1"/>
    </xf>
    <xf numFmtId="0" fontId="36" fillId="0" borderId="5" xfId="0" applyFont="1" applyBorder="1" applyAlignment="1" applyProtection="1">
      <protection hidden="1"/>
    </xf>
    <xf numFmtId="0" fontId="36" fillId="0" borderId="0" xfId="0" applyFont="1" applyBorder="1" applyAlignment="1" applyProtection="1">
      <protection hidden="1"/>
    </xf>
    <xf numFmtId="0" fontId="36" fillId="0" borderId="18" xfId="0" applyFont="1" applyBorder="1" applyAlignment="1" applyProtection="1">
      <protection hidden="1"/>
    </xf>
    <xf numFmtId="0" fontId="36" fillId="0" borderId="19" xfId="0" applyFont="1" applyBorder="1" applyAlignment="1" applyProtection="1">
      <protection hidden="1"/>
    </xf>
    <xf numFmtId="0" fontId="37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6" xfId="0" applyFont="1" applyBorder="1" applyAlignment="1" applyProtection="1">
      <alignment vertical="center"/>
      <protection hidden="1"/>
    </xf>
    <xf numFmtId="0" fontId="36" fillId="0" borderId="0" xfId="0" applyFont="1" applyBorder="1" applyAlignment="1" applyProtection="1">
      <alignment vertical="center"/>
      <protection hidden="1"/>
    </xf>
    <xf numFmtId="0" fontId="36" fillId="0" borderId="0" xfId="0" applyFont="1" applyBorder="1" applyProtection="1">
      <protection hidden="1"/>
    </xf>
    <xf numFmtId="0" fontId="36" fillId="0" borderId="6" xfId="0" applyFont="1" applyBorder="1" applyProtection="1">
      <protection hidden="1"/>
    </xf>
    <xf numFmtId="0" fontId="36" fillId="0" borderId="5" xfId="0" applyFont="1" applyBorder="1" applyProtection="1">
      <protection hidden="1"/>
    </xf>
    <xf numFmtId="0" fontId="36" fillId="0" borderId="2" xfId="0" applyFont="1" applyBorder="1" applyProtection="1">
      <protection hidden="1"/>
    </xf>
    <xf numFmtId="0" fontId="36" fillId="0" borderId="3" xfId="0" applyFont="1" applyBorder="1" applyProtection="1">
      <protection hidden="1"/>
    </xf>
    <xf numFmtId="0" fontId="36" fillId="0" borderId="4" xfId="0" applyFont="1" applyBorder="1" applyProtection="1">
      <protection hidden="1"/>
    </xf>
    <xf numFmtId="0" fontId="37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36" fillId="0" borderId="18" xfId="0" applyFont="1" applyBorder="1" applyProtection="1">
      <protection hidden="1"/>
    </xf>
    <xf numFmtId="0" fontId="36" fillId="0" borderId="1" xfId="0" applyFont="1" applyBorder="1" applyAlignment="1" applyProtection="1">
      <alignment horizontal="justify" vertical="center" wrapText="1"/>
      <protection hidden="1"/>
    </xf>
    <xf numFmtId="0" fontId="36" fillId="0" borderId="1" xfId="0" applyFont="1" applyBorder="1" applyAlignment="1" applyProtection="1">
      <alignment horizontal="justify" vertical="center"/>
      <protection hidden="1"/>
    </xf>
    <xf numFmtId="0" fontId="6" fillId="0" borderId="1" xfId="0" applyFont="1" applyFill="1" applyBorder="1" applyAlignment="1" applyProtection="1">
      <alignment horizontal="justify" vertical="center" wrapText="1"/>
      <protection hidden="1"/>
    </xf>
    <xf numFmtId="0" fontId="26" fillId="23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wrapText="1"/>
    </xf>
    <xf numFmtId="0" fontId="56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wrapText="1"/>
    </xf>
    <xf numFmtId="0" fontId="39" fillId="0" borderId="1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54" fillId="0" borderId="1" xfId="0" applyFont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wrapText="1"/>
    </xf>
    <xf numFmtId="0" fontId="26" fillId="0" borderId="1" xfId="0" applyFont="1" applyBorder="1" applyAlignment="1" applyProtection="1">
      <alignment horizontal="center" vertical="center" textRotation="90" wrapText="1"/>
    </xf>
    <xf numFmtId="0" fontId="26" fillId="5" borderId="1" xfId="0" applyFont="1" applyFill="1" applyBorder="1" applyAlignment="1" applyProtection="1">
      <alignment horizontal="center" vertical="center" textRotation="90" wrapText="1"/>
    </xf>
    <xf numFmtId="0" fontId="26" fillId="0" borderId="1" xfId="0" applyFont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wrapText="1"/>
    </xf>
    <xf numFmtId="0" fontId="0" fillId="0" borderId="1" xfId="0" applyBorder="1" applyAlignment="1" applyProtection="1">
      <alignment horizontal="justify" vertical="center" wrapText="1"/>
    </xf>
    <xf numFmtId="0" fontId="16" fillId="12" borderId="0" xfId="1" applyFont="1" applyFill="1" applyBorder="1" applyProtection="1"/>
    <xf numFmtId="0" fontId="0" fillId="0" borderId="0" xfId="0" applyFill="1" applyBorder="1"/>
    <xf numFmtId="14" fontId="36" fillId="0" borderId="1" xfId="0" applyNumberFormat="1" applyFont="1" applyBorder="1" applyAlignment="1" applyProtection="1">
      <alignment horizontal="justify" vertical="center" wrapText="1"/>
      <protection hidden="1"/>
    </xf>
    <xf numFmtId="0" fontId="57" fillId="0" borderId="0" xfId="0" applyFont="1"/>
    <xf numFmtId="0" fontId="53" fillId="0" borderId="0" xfId="0" applyFont="1"/>
    <xf numFmtId="0" fontId="57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7" fillId="0" borderId="0" xfId="0" applyFont="1" applyBorder="1"/>
    <xf numFmtId="0" fontId="57" fillId="0" borderId="0" xfId="0" applyFont="1" applyAlignment="1">
      <alignment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2" fillId="58" borderId="0" xfId="0" applyFont="1" applyFill="1" applyAlignment="1">
      <alignment horizontal="center" vertical="center"/>
    </xf>
    <xf numFmtId="0" fontId="2" fillId="58" borderId="0" xfId="0" applyFont="1" applyFill="1" applyAlignment="1">
      <alignment horizontal="center" vertical="center" wrapText="1"/>
    </xf>
    <xf numFmtId="0" fontId="62" fillId="0" borderId="0" xfId="2" applyFont="1" applyFill="1" applyBorder="1" applyAlignment="1" applyProtection="1">
      <alignment wrapText="1"/>
    </xf>
    <xf numFmtId="0" fontId="28" fillId="0" borderId="0" xfId="0" applyFont="1" applyBorder="1" applyAlignment="1" applyProtection="1">
      <alignment wrapText="1"/>
    </xf>
    <xf numFmtId="0" fontId="2" fillId="0" borderId="0" xfId="0" applyFont="1" applyAlignment="1" applyProtection="1">
      <alignment horizontal="justify" vertical="center" wrapText="1"/>
    </xf>
    <xf numFmtId="0" fontId="2" fillId="0" borderId="0" xfId="0" applyFont="1" applyProtection="1"/>
    <xf numFmtId="0" fontId="26" fillId="0" borderId="0" xfId="0" applyFont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39" fillId="0" borderId="1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wrapText="1"/>
    </xf>
    <xf numFmtId="0" fontId="1" fillId="0" borderId="10" xfId="0" applyFont="1" applyFill="1" applyBorder="1" applyAlignment="1" applyProtection="1">
      <alignment wrapText="1"/>
    </xf>
    <xf numFmtId="0" fontId="36" fillId="0" borderId="1" xfId="0" applyFont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 wrapText="1"/>
    </xf>
    <xf numFmtId="0" fontId="0" fillId="0" borderId="10" xfId="0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0" fillId="0" borderId="11" xfId="0" applyFont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0" fillId="0" borderId="11" xfId="0" applyFont="1" applyFill="1" applyBorder="1" applyAlignment="1" applyProtection="1">
      <alignment wrapText="1"/>
    </xf>
    <xf numFmtId="0" fontId="0" fillId="0" borderId="10" xfId="0" applyFont="1" applyFill="1" applyBorder="1" applyAlignment="1" applyProtection="1">
      <alignment wrapText="1"/>
    </xf>
    <xf numFmtId="0" fontId="0" fillId="0" borderId="0" xfId="0" applyFont="1" applyBorder="1" applyAlignment="1" applyProtection="1">
      <alignment horizontal="left" wrapText="1"/>
    </xf>
    <xf numFmtId="0" fontId="0" fillId="0" borderId="0" xfId="0" applyFont="1" applyAlignment="1" applyProtection="1">
      <alignment horizontal="left" wrapText="1"/>
    </xf>
    <xf numFmtId="0" fontId="0" fillId="0" borderId="1" xfId="0" applyFont="1" applyBorder="1" applyAlignment="1" applyProtection="1">
      <alignment wrapText="1"/>
    </xf>
    <xf numFmtId="0" fontId="0" fillId="0" borderId="5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15" xfId="0" applyFont="1" applyBorder="1" applyAlignment="1" applyProtection="1">
      <alignment wrapText="1"/>
    </xf>
    <xf numFmtId="0" fontId="0" fillId="0" borderId="16" xfId="0" applyFont="1" applyBorder="1" applyAlignment="1" applyProtection="1">
      <alignment wrapText="1"/>
    </xf>
    <xf numFmtId="0" fontId="0" fillId="0" borderId="17" xfId="0" applyFont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Fill="1" applyBorder="1" applyAlignment="1" applyProtection="1">
      <alignment wrapText="1"/>
    </xf>
    <xf numFmtId="0" fontId="0" fillId="0" borderId="0" xfId="0" applyFont="1" applyBorder="1" applyAlignment="1" applyProtection="1">
      <alignment textRotation="90" wrapText="1"/>
    </xf>
    <xf numFmtId="0" fontId="0" fillId="0" borderId="19" xfId="0" applyFont="1" applyBorder="1" applyAlignment="1" applyProtection="1">
      <alignment wrapText="1"/>
    </xf>
    <xf numFmtId="0" fontId="0" fillId="0" borderId="2" xfId="0" applyFont="1" applyBorder="1" applyAlignment="1" applyProtection="1">
      <alignment wrapText="1"/>
    </xf>
    <xf numFmtId="0" fontId="0" fillId="0" borderId="3" xfId="0" applyFont="1" applyBorder="1" applyAlignment="1" applyProtection="1">
      <alignment wrapText="1"/>
    </xf>
    <xf numFmtId="0" fontId="0" fillId="0" borderId="4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center" textRotation="90" wrapText="1"/>
    </xf>
    <xf numFmtId="0" fontId="0" fillId="0" borderId="18" xfId="0" applyFont="1" applyBorder="1" applyAlignment="1" applyProtection="1">
      <alignment wrapText="1"/>
    </xf>
    <xf numFmtId="0" fontId="0" fillId="0" borderId="20" xfId="0" applyFont="1" applyBorder="1" applyAlignment="1" applyProtection="1">
      <alignment wrapText="1"/>
    </xf>
    <xf numFmtId="0" fontId="0" fillId="0" borderId="12" xfId="0" applyFont="1" applyBorder="1" applyAlignment="1" applyProtection="1">
      <alignment wrapText="1"/>
    </xf>
    <xf numFmtId="0" fontId="0" fillId="0" borderId="13" xfId="0" applyFont="1" applyBorder="1" applyAlignment="1" applyProtection="1">
      <alignment wrapText="1"/>
    </xf>
    <xf numFmtId="0" fontId="0" fillId="0" borderId="13" xfId="0" applyFont="1" applyBorder="1" applyAlignment="1" applyProtection="1">
      <alignment vertical="center" textRotation="90" wrapText="1"/>
    </xf>
    <xf numFmtId="0" fontId="0" fillId="0" borderId="14" xfId="0" applyFont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wrapText="1"/>
    </xf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/>
    <xf numFmtId="0" fontId="0" fillId="0" borderId="5" xfId="0" applyFont="1" applyBorder="1" applyAlignment="1" applyProtection="1"/>
    <xf numFmtId="0" fontId="0" fillId="0" borderId="3" xfId="0" applyFont="1" applyFill="1" applyBorder="1" applyAlignment="1" applyProtection="1">
      <alignment wrapText="1"/>
    </xf>
    <xf numFmtId="0" fontId="0" fillId="0" borderId="6" xfId="0" applyFont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center" vertical="center" wrapText="1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justify" vertical="center"/>
    </xf>
    <xf numFmtId="0" fontId="23" fillId="17" borderId="76" xfId="0" applyFont="1" applyFill="1" applyBorder="1" applyAlignment="1">
      <alignment horizontal="left" vertical="center" wrapText="1"/>
    </xf>
    <xf numFmtId="0" fontId="23" fillId="22" borderId="76" xfId="0" applyFont="1" applyFill="1" applyBorder="1" applyAlignment="1">
      <alignment horizontal="left" vertical="center" wrapText="1"/>
    </xf>
    <xf numFmtId="0" fontId="0" fillId="0" borderId="77" xfId="0" applyFont="1" applyFill="1" applyBorder="1" applyAlignment="1">
      <alignment horizontal="left" vertical="center" wrapText="1"/>
    </xf>
    <xf numFmtId="0" fontId="23" fillId="17" borderId="78" xfId="0" applyFont="1" applyFill="1" applyBorder="1" applyAlignment="1">
      <alignment horizontal="left" vertical="center" wrapText="1"/>
    </xf>
    <xf numFmtId="0" fontId="23" fillId="22" borderId="78" xfId="0" applyFont="1" applyFill="1" applyBorder="1" applyAlignment="1">
      <alignment horizontal="left" vertical="center" wrapText="1"/>
    </xf>
    <xf numFmtId="0" fontId="23" fillId="22" borderId="0" xfId="0" applyFont="1" applyFill="1"/>
    <xf numFmtId="0" fontId="57" fillId="0" borderId="0" xfId="0" applyFont="1" applyProtection="1">
      <protection locked="0"/>
    </xf>
    <xf numFmtId="0" fontId="57" fillId="0" borderId="5" xfId="0" applyFont="1" applyBorder="1" applyAlignment="1" applyProtection="1"/>
    <xf numFmtId="0" fontId="57" fillId="0" borderId="0" xfId="0" applyFont="1" applyProtection="1"/>
    <xf numFmtId="0" fontId="57" fillId="0" borderId="18" xfId="0" applyFont="1" applyBorder="1" applyAlignment="1" applyProtection="1"/>
    <xf numFmtId="0" fontId="59" fillId="13" borderId="1" xfId="0" applyFont="1" applyFill="1" applyBorder="1" applyAlignment="1" applyProtection="1">
      <alignment horizontal="center" vertical="center" wrapText="1"/>
    </xf>
    <xf numFmtId="0" fontId="59" fillId="56" borderId="1" xfId="0" applyFont="1" applyFill="1" applyBorder="1" applyAlignment="1" applyProtection="1">
      <alignment horizontal="center" vertical="center" wrapText="1"/>
    </xf>
    <xf numFmtId="0" fontId="59" fillId="18" borderId="1" xfId="0" applyFont="1" applyFill="1" applyBorder="1" applyAlignment="1" applyProtection="1">
      <alignment horizontal="center" vertical="center" wrapText="1"/>
    </xf>
    <xf numFmtId="0" fontId="59" fillId="57" borderId="1" xfId="0" applyFont="1" applyFill="1" applyBorder="1" applyAlignment="1" applyProtection="1">
      <alignment horizontal="center" vertical="center" wrapText="1"/>
    </xf>
    <xf numFmtId="0" fontId="59" fillId="20" borderId="1" xfId="0" applyFont="1" applyFill="1" applyBorder="1" applyAlignment="1" applyProtection="1">
      <alignment horizontal="center" vertical="center" wrapText="1"/>
    </xf>
    <xf numFmtId="0" fontId="59" fillId="20" borderId="15" xfId="0" applyFont="1" applyFill="1" applyBorder="1" applyAlignment="1" applyProtection="1">
      <alignment horizontal="center" vertical="center" wrapText="1"/>
    </xf>
    <xf numFmtId="0" fontId="57" fillId="0" borderId="1" xfId="0" applyFont="1" applyFill="1" applyBorder="1" applyProtection="1">
      <protection locked="0"/>
    </xf>
    <xf numFmtId="0" fontId="57" fillId="0" borderId="1" xfId="0" applyFont="1" applyFill="1" applyBorder="1" applyAlignment="1" applyProtection="1">
      <alignment wrapText="1"/>
      <protection locked="0"/>
    </xf>
    <xf numFmtId="0" fontId="57" fillId="0" borderId="1" xfId="0" applyFont="1" applyFill="1" applyBorder="1" applyAlignment="1" applyProtection="1">
      <alignment horizontal="center" vertical="center" wrapText="1"/>
      <protection locked="0"/>
    </xf>
    <xf numFmtId="0" fontId="57" fillId="0" borderId="1" xfId="0" applyFont="1" applyFill="1" applyBorder="1" applyAlignment="1" applyProtection="1">
      <alignment horizontal="center" vertical="center"/>
      <protection locked="0"/>
    </xf>
    <xf numFmtId="0" fontId="57" fillId="0" borderId="1" xfId="0" applyFont="1" applyBorder="1" applyProtection="1">
      <protection locked="0"/>
    </xf>
    <xf numFmtId="0" fontId="57" fillId="0" borderId="0" xfId="0" applyFont="1" applyBorder="1" applyProtection="1">
      <protection locked="0"/>
    </xf>
    <xf numFmtId="0" fontId="53" fillId="0" borderId="0" xfId="0" applyFont="1" applyBorder="1" applyProtection="1">
      <protection locked="0"/>
    </xf>
    <xf numFmtId="0" fontId="57" fillId="0" borderId="0" xfId="0" applyFont="1" applyBorder="1" applyAlignment="1" applyProtection="1">
      <alignment wrapText="1"/>
      <protection locked="0"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wrapText="1"/>
      <protection locked="0"/>
    </xf>
    <xf numFmtId="0" fontId="57" fillId="0" borderId="0" xfId="0" applyFont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53" fillId="0" borderId="0" xfId="0" applyFont="1" applyProtection="1">
      <protection locked="0"/>
    </xf>
    <xf numFmtId="0" fontId="26" fillId="0" borderId="77" xfId="0" applyFont="1" applyFill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left" vertical="top"/>
    </xf>
    <xf numFmtId="0" fontId="66" fillId="0" borderId="0" xfId="0" applyFont="1" applyBorder="1" applyAlignment="1" applyProtection="1">
      <alignment horizontal="left" vertical="center" wrapText="1"/>
    </xf>
    <xf numFmtId="0" fontId="66" fillId="2" borderId="0" xfId="0" applyFont="1" applyFill="1" applyBorder="1" applyAlignment="1" applyProtection="1">
      <alignment horizontal="left" vertical="center" wrapText="1"/>
    </xf>
    <xf numFmtId="0" fontId="66" fillId="2" borderId="0" xfId="0" applyFont="1" applyFill="1" applyBorder="1" applyAlignment="1" applyProtection="1">
      <alignment horizontal="left" vertical="center"/>
    </xf>
    <xf numFmtId="0" fontId="67" fillId="2" borderId="0" xfId="0" applyFont="1" applyFill="1" applyBorder="1" applyAlignment="1" applyProtection="1">
      <alignment horizontal="left" vertical="center"/>
    </xf>
    <xf numFmtId="0" fontId="67" fillId="2" borderId="0" xfId="0" applyFont="1" applyFill="1" applyBorder="1" applyAlignment="1" applyProtection="1">
      <alignment horizontal="left" vertical="center" wrapText="1"/>
    </xf>
    <xf numFmtId="0" fontId="68" fillId="0" borderId="0" xfId="0" applyFont="1" applyBorder="1" applyAlignment="1" applyProtection="1">
      <alignment horizontal="left" wrapText="1"/>
    </xf>
    <xf numFmtId="11" fontId="69" fillId="12" borderId="0" xfId="1" applyNumberFormat="1" applyFont="1" applyFill="1" applyBorder="1" applyAlignment="1">
      <alignment horizontal="left" vertical="center" wrapText="1"/>
    </xf>
    <xf numFmtId="0" fontId="70" fillId="0" borderId="0" xfId="0" applyFont="1" applyBorder="1" applyAlignment="1" applyProtection="1">
      <alignment horizontal="left" wrapText="1"/>
    </xf>
    <xf numFmtId="0" fontId="68" fillId="0" borderId="0" xfId="0" applyFont="1" applyFill="1" applyBorder="1" applyAlignment="1" applyProtection="1">
      <alignment horizontal="left"/>
    </xf>
    <xf numFmtId="0" fontId="71" fillId="0" borderId="0" xfId="0" applyFont="1" applyBorder="1" applyAlignment="1">
      <alignment horizontal="left" vertical="center" wrapText="1"/>
    </xf>
    <xf numFmtId="0" fontId="69" fillId="0" borderId="0" xfId="0" applyFont="1" applyBorder="1" applyAlignment="1" applyProtection="1">
      <alignment horizontal="left" wrapText="1"/>
    </xf>
    <xf numFmtId="0" fontId="68" fillId="0" borderId="0" xfId="0" applyFont="1" applyBorder="1" applyAlignment="1">
      <alignment horizontal="left" vertical="center" wrapText="1"/>
    </xf>
    <xf numFmtId="0" fontId="69" fillId="4" borderId="0" xfId="0" applyFont="1" applyFill="1" applyBorder="1" applyAlignment="1" applyProtection="1">
      <alignment horizontal="left" vertical="top" wrapText="1"/>
      <protection hidden="1"/>
    </xf>
    <xf numFmtId="170" fontId="68" fillId="0" borderId="0" xfId="0" applyNumberFormat="1" applyFont="1" applyBorder="1" applyAlignment="1" applyProtection="1">
      <alignment horizontal="left" wrapText="1"/>
    </xf>
    <xf numFmtId="0" fontId="68" fillId="0" borderId="0" xfId="0" applyFont="1" applyBorder="1" applyAlignment="1">
      <alignment horizontal="left" wrapText="1"/>
    </xf>
    <xf numFmtId="0" fontId="68" fillId="0" borderId="0" xfId="0" applyFont="1" applyBorder="1" applyAlignment="1" applyProtection="1">
      <alignment horizontal="left"/>
    </xf>
    <xf numFmtId="0" fontId="69" fillId="3" borderId="0" xfId="0" applyFont="1" applyFill="1" applyBorder="1" applyAlignment="1" applyProtection="1">
      <alignment horizontal="left" vertical="top" wrapText="1"/>
      <protection hidden="1"/>
    </xf>
    <xf numFmtId="0" fontId="69" fillId="9" borderId="0" xfId="0" applyFont="1" applyFill="1" applyBorder="1" applyAlignment="1" applyProtection="1">
      <alignment horizontal="left" vertical="top" wrapText="1"/>
      <protection hidden="1"/>
    </xf>
    <xf numFmtId="0" fontId="69" fillId="5" borderId="0" xfId="0" applyFont="1" applyFill="1" applyBorder="1" applyAlignment="1" applyProtection="1">
      <alignment horizontal="left" vertical="top" wrapText="1"/>
      <protection hidden="1"/>
    </xf>
    <xf numFmtId="0" fontId="67" fillId="0" borderId="0" xfId="0" applyFont="1" applyBorder="1" applyAlignment="1">
      <alignment horizontal="left"/>
    </xf>
    <xf numFmtId="11" fontId="69" fillId="0" borderId="0" xfId="1" applyNumberFormat="1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wrapText="1"/>
    </xf>
    <xf numFmtId="11" fontId="69" fillId="12" borderId="26" xfId="1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26" xfId="0" applyFont="1" applyBorder="1" applyAlignment="1" applyProtection="1">
      <alignment wrapText="1"/>
    </xf>
    <xf numFmtId="0" fontId="73" fillId="0" borderId="0" xfId="0" applyFont="1" applyBorder="1" applyAlignment="1">
      <alignment vertical="center" wrapText="1"/>
    </xf>
    <xf numFmtId="0" fontId="73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0" fillId="0" borderId="26" xfId="0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26" fillId="0" borderId="0" xfId="2" applyFont="1" applyFill="1" applyBorder="1" applyAlignment="1" applyProtection="1">
      <alignment horizontal="left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wrapText="1"/>
    </xf>
    <xf numFmtId="0" fontId="72" fillId="0" borderId="10" xfId="0" applyFont="1" applyBorder="1" applyAlignment="1" applyProtection="1">
      <alignment wrapText="1"/>
    </xf>
    <xf numFmtId="0" fontId="72" fillId="7" borderId="1" xfId="0" applyFont="1" applyFill="1" applyBorder="1" applyAlignment="1" applyProtection="1">
      <alignment horizontal="center" vertical="center" textRotation="90" wrapText="1"/>
    </xf>
    <xf numFmtId="0" fontId="72" fillId="0" borderId="1" xfId="0" applyFont="1" applyFill="1" applyBorder="1" applyAlignment="1" applyProtection="1">
      <alignment horizontal="center" vertical="center" textRotation="90" wrapText="1"/>
    </xf>
    <xf numFmtId="0" fontId="72" fillId="0" borderId="0" xfId="0" applyFont="1" applyFill="1" applyBorder="1" applyAlignment="1" applyProtection="1">
      <alignment vertical="center" textRotation="90" wrapText="1"/>
    </xf>
    <xf numFmtId="0" fontId="72" fillId="0" borderId="0" xfId="0" applyFont="1" applyBorder="1" applyAlignment="1" applyProtection="1">
      <alignment wrapText="1"/>
    </xf>
    <xf numFmtId="0" fontId="72" fillId="0" borderId="11" xfId="0" applyFont="1" applyBorder="1" applyAlignment="1" applyProtection="1">
      <alignment wrapText="1"/>
    </xf>
    <xf numFmtId="0" fontId="72" fillId="0" borderId="0" xfId="0" applyFont="1" applyAlignment="1" applyProtection="1">
      <alignment wrapText="1"/>
    </xf>
    <xf numFmtId="0" fontId="0" fillId="0" borderId="13" xfId="0" applyBorder="1" applyAlignment="1">
      <alignment vertical="center" wrapText="1"/>
    </xf>
    <xf numFmtId="0" fontId="73" fillId="0" borderId="13" xfId="0" applyFont="1" applyBorder="1" applyAlignment="1">
      <alignment vertical="center" wrapText="1"/>
    </xf>
    <xf numFmtId="14" fontId="5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75" fillId="60" borderId="0" xfId="0" applyFont="1" applyFill="1" applyBorder="1" applyAlignment="1">
      <alignment horizontal="center" vertical="center" wrapText="1"/>
    </xf>
    <xf numFmtId="0" fontId="72" fillId="0" borderId="1" xfId="0" applyFont="1" applyFill="1" applyBorder="1" applyAlignment="1" applyProtection="1">
      <alignment horizontal="center" vertical="center" textRotation="90" wrapText="1"/>
    </xf>
    <xf numFmtId="0" fontId="0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55" fillId="0" borderId="0" xfId="0" applyFont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wrapText="1"/>
    </xf>
    <xf numFmtId="0" fontId="72" fillId="0" borderId="1" xfId="0" applyFont="1" applyFill="1" applyBorder="1" applyAlignment="1" applyProtection="1">
      <alignment horizontal="center" vertical="center" textRotation="90" wrapText="1"/>
    </xf>
    <xf numFmtId="0" fontId="26" fillId="0" borderId="0" xfId="2" applyFont="1" applyFill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Border="1" applyAlignment="1" applyProtection="1">
      <alignment horizontal="left" vertical="center" wrapText="1"/>
      <protection hidden="1"/>
    </xf>
    <xf numFmtId="0" fontId="68" fillId="0" borderId="0" xfId="0" applyFont="1" applyBorder="1" applyAlignment="1" applyProtection="1">
      <alignment horizontal="left" vertical="center" wrapText="1"/>
    </xf>
    <xf numFmtId="0" fontId="76" fillId="2" borderId="0" xfId="0" applyFont="1" applyFill="1" applyBorder="1" applyAlignment="1" applyProtection="1">
      <alignment horizontal="left" vertical="center" wrapText="1"/>
    </xf>
    <xf numFmtId="0" fontId="75" fillId="6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</xf>
    <xf numFmtId="0" fontId="0" fillId="6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9" fillId="0" borderId="79" xfId="1" applyFont="1" applyBorder="1" applyAlignment="1" applyProtection="1">
      <alignment horizontal="center" vertical="center" wrapText="1"/>
      <protection locked="0"/>
    </xf>
    <xf numFmtId="0" fontId="77" fillId="0" borderId="0" xfId="1" applyFont="1" applyAlignment="1" applyProtection="1">
      <alignment horizontal="center" vertical="center" wrapText="1"/>
      <protection locked="0"/>
    </xf>
    <xf numFmtId="0" fontId="77" fillId="0" borderId="0" xfId="1" applyFont="1" applyBorder="1" applyAlignment="1" applyProtection="1">
      <alignment horizontal="center" vertical="center" wrapText="1"/>
      <protection locked="0"/>
    </xf>
    <xf numFmtId="0" fontId="3" fillId="0" borderId="0" xfId="1"/>
    <xf numFmtId="0" fontId="23" fillId="0" borderId="83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 wrapText="1"/>
    </xf>
    <xf numFmtId="0" fontId="6" fillId="0" borderId="52" xfId="1" applyFont="1" applyBorder="1" applyAlignment="1">
      <alignment horizontal="center" vertical="center"/>
    </xf>
    <xf numFmtId="0" fontId="6" fillId="0" borderId="52" xfId="1" applyFont="1" applyFill="1" applyBorder="1" applyAlignment="1">
      <alignment horizontal="left" vertical="center" wrapText="1"/>
    </xf>
    <xf numFmtId="0" fontId="6" fillId="0" borderId="53" xfId="1" applyFont="1" applyFill="1" applyBorder="1" applyAlignment="1">
      <alignment horizontal="left" vertical="center" wrapText="1"/>
    </xf>
    <xf numFmtId="0" fontId="23" fillId="0" borderId="5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81" fillId="0" borderId="56" xfId="1" applyFont="1" applyFill="1" applyBorder="1" applyAlignment="1" applyProtection="1">
      <alignment horizontal="justify" vertical="center" wrapText="1"/>
    </xf>
    <xf numFmtId="0" fontId="0" fillId="0" borderId="1" xfId="1" applyFont="1" applyBorder="1" applyAlignment="1">
      <alignment horizontal="center" vertical="center" wrapText="1"/>
    </xf>
    <xf numFmtId="0" fontId="23" fillId="0" borderId="61" xfId="1" applyFont="1" applyBorder="1" applyAlignment="1">
      <alignment horizontal="center" vertical="center"/>
    </xf>
    <xf numFmtId="0" fontId="6" fillId="0" borderId="62" xfId="1" applyFont="1" applyBorder="1" applyAlignment="1">
      <alignment horizontal="center" vertical="center" wrapText="1"/>
    </xf>
    <xf numFmtId="0" fontId="6" fillId="0" borderId="62" xfId="1" applyFont="1" applyBorder="1" applyAlignment="1">
      <alignment horizontal="center" vertical="center"/>
    </xf>
    <xf numFmtId="0" fontId="0" fillId="0" borderId="62" xfId="1" applyFont="1" applyFill="1" applyBorder="1" applyAlignment="1">
      <alignment vertical="top" wrapText="1"/>
    </xf>
    <xf numFmtId="0" fontId="81" fillId="0" borderId="63" xfId="1" applyFont="1" applyFill="1" applyBorder="1" applyAlignment="1" applyProtection="1">
      <alignment horizontal="justify" vertical="center" wrapText="1"/>
    </xf>
    <xf numFmtId="0" fontId="23" fillId="2" borderId="80" xfId="1" applyFont="1" applyFill="1" applyBorder="1" applyAlignment="1">
      <alignment horizontal="center" vertical="center" wrapText="1"/>
    </xf>
    <xf numFmtId="0" fontId="23" fillId="2" borderId="81" xfId="1" applyFont="1" applyFill="1" applyBorder="1" applyAlignment="1">
      <alignment horizontal="center" vertical="center" wrapText="1"/>
    </xf>
    <xf numFmtId="0" fontId="23" fillId="2" borderId="82" xfId="1" applyFont="1" applyFill="1" applyBorder="1" applyAlignment="1">
      <alignment horizontal="center" vertical="center" wrapText="1"/>
    </xf>
    <xf numFmtId="0" fontId="36" fillId="0" borderId="26" xfId="0" applyFont="1" applyBorder="1" applyAlignment="1" applyProtection="1">
      <alignment vertical="center" wrapText="1"/>
      <protection hidden="1"/>
    </xf>
    <xf numFmtId="0" fontId="36" fillId="0" borderId="1" xfId="0" applyFont="1" applyBorder="1" applyProtection="1"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36" fillId="0" borderId="26" xfId="0" applyFont="1" applyBorder="1" applyAlignment="1" applyProtection="1">
      <alignment horizontal="justify" vertical="center"/>
      <protection hidden="1"/>
    </xf>
    <xf numFmtId="0" fontId="36" fillId="0" borderId="26" xfId="0" applyFont="1" applyBorder="1" applyAlignment="1" applyProtection="1">
      <alignment horizontal="justify" vertical="center" wrapText="1"/>
      <protection hidden="1"/>
    </xf>
    <xf numFmtId="14" fontId="36" fillId="0" borderId="26" xfId="0" applyNumberFormat="1" applyFont="1" applyBorder="1" applyAlignment="1" applyProtection="1">
      <alignment horizontal="justify" vertical="center" wrapText="1"/>
      <protection hidden="1"/>
    </xf>
    <xf numFmtId="0" fontId="37" fillId="2" borderId="6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right" textRotation="90" wrapText="1"/>
    </xf>
    <xf numFmtId="0" fontId="0" fillId="0" borderId="24" xfId="0" applyFont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horizontal="center" vertical="center" wrapText="1"/>
    </xf>
    <xf numFmtId="0" fontId="72" fillId="2" borderId="24" xfId="0" applyFont="1" applyFill="1" applyBorder="1" applyAlignment="1" applyProtection="1">
      <alignment horizontal="center" vertical="center" textRotation="90" wrapText="1"/>
    </xf>
    <xf numFmtId="0" fontId="72" fillId="2" borderId="25" xfId="0" applyFont="1" applyFill="1" applyBorder="1" applyAlignment="1" applyProtection="1">
      <alignment horizontal="center" vertical="center" textRotation="90" wrapText="1"/>
    </xf>
    <xf numFmtId="0" fontId="72" fillId="2" borderId="26" xfId="0" applyFont="1" applyFill="1" applyBorder="1" applyAlignment="1" applyProtection="1">
      <alignment horizontal="center" vertical="center" textRotation="90" wrapText="1"/>
    </xf>
    <xf numFmtId="0" fontId="2" fillId="59" borderId="21" xfId="0" applyFont="1" applyFill="1" applyBorder="1" applyAlignment="1" applyProtection="1">
      <alignment horizontal="center" vertical="center" wrapText="1"/>
    </xf>
    <xf numFmtId="0" fontId="2" fillId="59" borderId="22" xfId="0" applyFont="1" applyFill="1" applyBorder="1" applyAlignment="1" applyProtection="1">
      <alignment horizontal="center" vertical="center" wrapText="1"/>
    </xf>
    <xf numFmtId="0" fontId="2" fillId="59" borderId="23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72" fillId="0" borderId="1" xfId="0" applyFont="1" applyFill="1" applyBorder="1" applyAlignment="1" applyProtection="1">
      <alignment horizontal="center" vertical="center" textRotation="90" wrapText="1"/>
    </xf>
    <xf numFmtId="0" fontId="7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53" fillId="2" borderId="16" xfId="0" applyFont="1" applyFill="1" applyBorder="1" applyAlignment="1" applyProtection="1">
      <alignment horizontal="left" vertical="center" wrapText="1"/>
      <protection locked="0"/>
    </xf>
    <xf numFmtId="0" fontId="53" fillId="2" borderId="17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wrapText="1"/>
    </xf>
    <xf numFmtId="0" fontId="0" fillId="0" borderId="19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0" fillId="0" borderId="19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wrapText="1"/>
    </xf>
    <xf numFmtId="0" fontId="0" fillId="0" borderId="16" xfId="0" applyFont="1" applyBorder="1" applyAlignment="1" applyProtection="1">
      <alignment horizontal="center" wrapText="1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0" fillId="2" borderId="20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63" fillId="0" borderId="36" xfId="0" applyFont="1" applyBorder="1" applyAlignment="1" applyProtection="1">
      <alignment horizontal="center" vertical="center" wrapText="1"/>
    </xf>
    <xf numFmtId="0" fontId="63" fillId="0" borderId="8" xfId="0" applyFont="1" applyBorder="1" applyAlignment="1" applyProtection="1">
      <alignment horizontal="center" vertical="center" wrapText="1"/>
    </xf>
    <xf numFmtId="0" fontId="63" fillId="0" borderId="5" xfId="0" applyFont="1" applyBorder="1" applyAlignment="1" applyProtection="1">
      <alignment horizontal="center" vertical="center" wrapText="1"/>
    </xf>
    <xf numFmtId="0" fontId="63" fillId="0" borderId="0" xfId="0" applyFont="1" applyBorder="1" applyAlignment="1" applyProtection="1">
      <alignment horizontal="center" vertical="center" wrapText="1"/>
    </xf>
    <xf numFmtId="0" fontId="63" fillId="0" borderId="37" xfId="0" applyFont="1" applyBorder="1" applyAlignment="1" applyProtection="1">
      <alignment horizontal="center" vertical="center" wrapText="1"/>
    </xf>
    <xf numFmtId="0" fontId="63" fillId="0" borderId="1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2" applyFill="1" applyBorder="1" applyAlignment="1" applyProtection="1">
      <alignment horizontal="center" wrapText="1"/>
    </xf>
    <xf numFmtId="0" fontId="55" fillId="0" borderId="0" xfId="0" applyFont="1" applyBorder="1" applyAlignment="1" applyProtection="1">
      <alignment horizontal="center" wrapText="1"/>
    </xf>
    <xf numFmtId="0" fontId="0" fillId="0" borderId="10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 wrapText="1"/>
    </xf>
    <xf numFmtId="0" fontId="5" fillId="0" borderId="38" xfId="0" applyFont="1" applyBorder="1" applyAlignment="1" applyProtection="1">
      <alignment horizontal="center" wrapText="1"/>
    </xf>
    <xf numFmtId="0" fontId="5" fillId="0" borderId="1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39" xfId="0" applyFont="1" applyBorder="1" applyAlignment="1" applyProtection="1">
      <alignment horizont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53" fillId="2" borderId="16" xfId="0" applyFont="1" applyFill="1" applyBorder="1" applyAlignment="1" applyProtection="1">
      <alignment horizontal="left" vertical="center"/>
      <protection locked="0"/>
    </xf>
    <xf numFmtId="0" fontId="53" fillId="2" borderId="17" xfId="0" applyFont="1" applyFill="1" applyBorder="1" applyAlignment="1" applyProtection="1">
      <alignment horizontal="left" vertical="center"/>
      <protection locked="0"/>
    </xf>
    <xf numFmtId="0" fontId="72" fillId="0" borderId="24" xfId="0" applyFont="1" applyFill="1" applyBorder="1" applyAlignment="1" applyProtection="1">
      <alignment horizontal="center" vertical="center" textRotation="90" wrapText="1"/>
    </xf>
    <xf numFmtId="0" fontId="74" fillId="0" borderId="2" xfId="0" applyFont="1" applyBorder="1" applyAlignment="1" applyProtection="1">
      <alignment horizontal="center" vertical="center" wrapText="1"/>
    </xf>
    <xf numFmtId="0" fontId="74" fillId="0" borderId="3" xfId="0" applyFont="1" applyBorder="1" applyAlignment="1" applyProtection="1">
      <alignment horizontal="center" vertical="center" wrapText="1"/>
    </xf>
    <xf numFmtId="0" fontId="74" fillId="0" borderId="4" xfId="0" applyFont="1" applyBorder="1" applyAlignment="1" applyProtection="1">
      <alignment horizontal="center" vertical="center" wrapText="1"/>
    </xf>
    <xf numFmtId="0" fontId="74" fillId="0" borderId="15" xfId="0" applyFont="1" applyBorder="1" applyAlignment="1" applyProtection="1">
      <alignment horizontal="center" vertical="center" wrapText="1"/>
    </xf>
    <xf numFmtId="0" fontId="74" fillId="0" borderId="16" xfId="0" applyFont="1" applyBorder="1" applyAlignment="1" applyProtection="1">
      <alignment horizontal="center" vertical="center" wrapText="1"/>
    </xf>
    <xf numFmtId="0" fontId="74" fillId="0" borderId="17" xfId="0" applyFont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wrapText="1"/>
    </xf>
    <xf numFmtId="0" fontId="8" fillId="10" borderId="15" xfId="0" applyFont="1" applyFill="1" applyBorder="1" applyAlignment="1" applyProtection="1">
      <alignment horizontal="center" wrapText="1"/>
      <protection hidden="1"/>
    </xf>
    <xf numFmtId="0" fontId="8" fillId="10" borderId="16" xfId="0" applyFont="1" applyFill="1" applyBorder="1" applyAlignment="1" applyProtection="1">
      <alignment horizontal="center" wrapText="1"/>
      <protection hidden="1"/>
    </xf>
    <xf numFmtId="0" fontId="8" fillId="10" borderId="17" xfId="0" applyFont="1" applyFill="1" applyBorder="1" applyAlignment="1" applyProtection="1">
      <alignment horizontal="center" wrapText="1"/>
      <protection hidden="1"/>
    </xf>
    <xf numFmtId="0" fontId="26" fillId="0" borderId="0" xfId="2" applyFont="1" applyFill="1" applyBorder="1" applyAlignment="1" applyProtection="1">
      <alignment horizontal="left" wrapText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18" xfId="0" applyFont="1" applyFill="1" applyBorder="1" applyAlignment="1" applyProtection="1">
      <alignment horizontal="center" vertical="center" wrapText="1"/>
      <protection hidden="1"/>
    </xf>
    <xf numFmtId="0" fontId="7" fillId="3" borderId="20" xfId="0" applyFont="1" applyFill="1" applyBorder="1" applyAlignment="1" applyProtection="1">
      <alignment horizontal="center" vertical="center" wrapText="1"/>
      <protection hidden="1"/>
    </xf>
    <xf numFmtId="0" fontId="11" fillId="0" borderId="0" xfId="2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center" wrapText="1"/>
    </xf>
    <xf numFmtId="0" fontId="0" fillId="2" borderId="15" xfId="0" applyFont="1" applyFill="1" applyBorder="1" applyAlignment="1" applyProtection="1">
      <alignment horizontal="justify" vertical="center" wrapText="1"/>
      <protection locked="0"/>
    </xf>
    <xf numFmtId="0" fontId="0" fillId="2" borderId="16" xfId="0" applyFont="1" applyFill="1" applyBorder="1" applyAlignment="1" applyProtection="1">
      <alignment horizontal="justify" vertical="center" wrapText="1"/>
      <protection locked="0"/>
    </xf>
    <xf numFmtId="0" fontId="0" fillId="2" borderId="17" xfId="0" applyFont="1" applyFill="1" applyBorder="1" applyAlignment="1" applyProtection="1">
      <alignment horizontal="justify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7" fillId="5" borderId="18" xfId="0" applyFont="1" applyFill="1" applyBorder="1" applyAlignment="1" applyProtection="1">
      <alignment horizontal="center" vertical="center" wrapText="1"/>
      <protection hidden="1"/>
    </xf>
    <xf numFmtId="0" fontId="7" fillId="5" borderId="20" xfId="0" applyFont="1" applyFill="1" applyBorder="1" applyAlignment="1" applyProtection="1">
      <alignment horizontal="center" vertical="center" wrapText="1"/>
      <protection hidden="1"/>
    </xf>
    <xf numFmtId="0" fontId="7" fillId="4" borderId="2" xfId="0" applyFont="1" applyFill="1" applyBorder="1" applyAlignment="1" applyProtection="1">
      <alignment horizontal="center" vertical="center" wrapText="1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7" fillId="4" borderId="18" xfId="0" applyFont="1" applyFill="1" applyBorder="1" applyAlignment="1" applyProtection="1">
      <alignment horizontal="center" vertical="center" wrapText="1"/>
      <protection hidden="1"/>
    </xf>
    <xf numFmtId="0" fontId="7" fillId="4" borderId="20" xfId="0" applyFont="1" applyFill="1" applyBorder="1" applyAlignment="1" applyProtection="1">
      <alignment horizontal="center" vertical="center" wrapText="1"/>
      <protection hidden="1"/>
    </xf>
    <xf numFmtId="0" fontId="7" fillId="6" borderId="2" xfId="0" applyFont="1" applyFill="1" applyBorder="1" applyAlignment="1" applyProtection="1">
      <alignment horizontal="center" vertical="center" wrapText="1"/>
      <protection hidden="1"/>
    </xf>
    <xf numFmtId="0" fontId="7" fillId="6" borderId="4" xfId="0" applyFont="1" applyFill="1" applyBorder="1" applyAlignment="1" applyProtection="1">
      <alignment horizontal="center" vertical="center" wrapText="1"/>
      <protection hidden="1"/>
    </xf>
    <xf numFmtId="0" fontId="7" fillId="6" borderId="18" xfId="0" applyFont="1" applyFill="1" applyBorder="1" applyAlignment="1" applyProtection="1">
      <alignment horizontal="center" vertical="center" wrapText="1"/>
      <protection hidden="1"/>
    </xf>
    <xf numFmtId="0" fontId="7" fillId="6" borderId="20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horizontal="center" vertical="center" wrapText="1"/>
      <protection hidden="1"/>
    </xf>
    <xf numFmtId="0" fontId="55" fillId="0" borderId="0" xfId="0" applyFont="1" applyFill="1" applyBorder="1" applyAlignment="1" applyProtection="1">
      <alignment horizontal="center" wrapText="1"/>
      <protection locked="0"/>
    </xf>
    <xf numFmtId="0" fontId="55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55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 vertical="top" wrapText="1"/>
    </xf>
    <xf numFmtId="0" fontId="4" fillId="0" borderId="19" xfId="0" applyFont="1" applyBorder="1" applyAlignment="1" applyProtection="1">
      <alignment horizontal="left" wrapText="1"/>
    </xf>
    <xf numFmtId="0" fontId="4" fillId="0" borderId="19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26" fillId="0" borderId="19" xfId="2" applyFont="1" applyFill="1" applyBorder="1" applyAlignment="1" applyProtection="1">
      <alignment horizontal="left" wrapText="1"/>
    </xf>
    <xf numFmtId="0" fontId="8" fillId="10" borderId="25" xfId="0" applyFont="1" applyFill="1" applyBorder="1" applyAlignment="1" applyProtection="1">
      <alignment horizontal="center" wrapText="1"/>
      <protection hidden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right" vertical="center" textRotation="90" wrapText="1"/>
    </xf>
    <xf numFmtId="0" fontId="0" fillId="0" borderId="25" xfId="0" applyFont="1" applyBorder="1" applyAlignment="1" applyProtection="1">
      <alignment horizontal="right" vertical="center" textRotation="90" wrapText="1"/>
    </xf>
    <xf numFmtId="0" fontId="0" fillId="0" borderId="26" xfId="0" applyFont="1" applyBorder="1" applyAlignment="1" applyProtection="1">
      <alignment horizontal="right" vertical="center" textRotation="90" wrapText="1"/>
    </xf>
    <xf numFmtId="0" fontId="2" fillId="0" borderId="10" xfId="0" applyFont="1" applyBorder="1" applyAlignment="1" applyProtection="1">
      <alignment horizontal="center" wrapText="1"/>
    </xf>
    <xf numFmtId="0" fontId="0" fillId="0" borderId="0" xfId="0" applyFont="1" applyAlignment="1" applyProtection="1">
      <alignment horizont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</xf>
    <xf numFmtId="0" fontId="8" fillId="10" borderId="1" xfId="0" applyFont="1" applyFill="1" applyBorder="1" applyAlignment="1" applyProtection="1">
      <alignment horizontal="center" wrapText="1"/>
      <protection hidden="1"/>
    </xf>
    <xf numFmtId="0" fontId="72" fillId="2" borderId="1" xfId="0" applyFont="1" applyFill="1" applyBorder="1" applyAlignment="1" applyProtection="1">
      <alignment horizontal="center" vertical="center" wrapText="1"/>
    </xf>
    <xf numFmtId="0" fontId="58" fillId="60" borderId="1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</xf>
    <xf numFmtId="0" fontId="0" fillId="0" borderId="19" xfId="0" applyBorder="1" applyAlignment="1" applyProtection="1">
      <alignment horizontal="center" wrapText="1"/>
    </xf>
    <xf numFmtId="0" fontId="0" fillId="0" borderId="19" xfId="0" applyBorder="1" applyAlignment="1" applyProtection="1">
      <alignment horizontal="left" wrapText="1"/>
    </xf>
    <xf numFmtId="0" fontId="0" fillId="0" borderId="24" xfId="0" applyBorder="1" applyAlignment="1" applyProtection="1">
      <alignment horizontal="right" vertical="center" textRotation="90" wrapText="1"/>
    </xf>
    <xf numFmtId="0" fontId="0" fillId="0" borderId="25" xfId="0" applyBorder="1" applyAlignment="1" applyProtection="1">
      <alignment horizontal="right" vertical="center" textRotation="90" wrapText="1"/>
    </xf>
    <xf numFmtId="0" fontId="0" fillId="0" borderId="26" xfId="0" applyBorder="1" applyAlignment="1" applyProtection="1">
      <alignment horizontal="right" vertical="center" textRotation="90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textRotation="90" wrapText="1"/>
    </xf>
    <xf numFmtId="0" fontId="0" fillId="0" borderId="16" xfId="0" applyFont="1" applyFill="1" applyBorder="1" applyAlignment="1" applyProtection="1">
      <alignment horizontal="center" vertical="center" textRotation="90" wrapText="1"/>
    </xf>
    <xf numFmtId="0" fontId="0" fillId="0" borderId="17" xfId="0" applyFont="1" applyFill="1" applyBorder="1" applyAlignment="1" applyProtection="1">
      <alignment horizontal="center" vertical="center" textRotation="90" wrapText="1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textRotation="90" wrapText="1"/>
    </xf>
    <xf numFmtId="0" fontId="0" fillId="2" borderId="1" xfId="0" applyFill="1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2" borderId="15" xfId="0" applyFill="1" applyBorder="1" applyAlignment="1" applyProtection="1">
      <alignment horizontal="center" vertical="center" wrapText="1"/>
      <protection hidden="1"/>
    </xf>
    <xf numFmtId="0" fontId="0" fillId="2" borderId="17" xfId="0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wrapText="1"/>
    </xf>
    <xf numFmtId="0" fontId="11" fillId="0" borderId="0" xfId="2" applyFill="1" applyBorder="1" applyAlignment="1" applyProtection="1">
      <alignment horizontal="left" wrapText="1"/>
    </xf>
    <xf numFmtId="0" fontId="0" fillId="2" borderId="15" xfId="0" applyFill="1" applyBorder="1" applyAlignment="1" applyProtection="1">
      <alignment horizontal="justify" vertical="center" wrapText="1"/>
      <protection locked="0"/>
    </xf>
    <xf numFmtId="0" fontId="0" fillId="2" borderId="16" xfId="0" applyFill="1" applyBorder="1" applyAlignment="1" applyProtection="1">
      <alignment horizontal="justify" vertical="center" wrapText="1"/>
      <protection locked="0"/>
    </xf>
    <xf numFmtId="0" fontId="0" fillId="2" borderId="17" xfId="0" applyFill="1" applyBorder="1" applyAlignment="1" applyProtection="1">
      <alignment horizontal="justify" vertical="center" wrapText="1"/>
      <protection locked="0"/>
    </xf>
    <xf numFmtId="0" fontId="0" fillId="6" borderId="0" xfId="0" applyFill="1" applyBorder="1" applyAlignment="1" applyProtection="1">
      <alignment horizontal="left" wrapText="1"/>
    </xf>
    <xf numFmtId="0" fontId="2" fillId="0" borderId="19" xfId="0" applyFont="1" applyBorder="1" applyAlignment="1" applyProtection="1">
      <alignment horizontal="left" wrapText="1"/>
    </xf>
    <xf numFmtId="0" fontId="0" fillId="0" borderId="0" xfId="0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wrapText="1"/>
    </xf>
    <xf numFmtId="0" fontId="0" fillId="0" borderId="0" xfId="0" applyBorder="1" applyAlignment="1" applyProtection="1">
      <alignment horizontal="center" wrapText="1"/>
    </xf>
    <xf numFmtId="165" fontId="0" fillId="2" borderId="15" xfId="0" applyNumberFormat="1" applyFill="1" applyBorder="1" applyAlignment="1" applyProtection="1">
      <alignment horizontal="center" vertical="center" wrapText="1"/>
      <protection locked="0"/>
    </xf>
    <xf numFmtId="165" fontId="0" fillId="2" borderId="16" xfId="0" applyNumberFormat="1" applyFill="1" applyBorder="1" applyAlignment="1" applyProtection="1">
      <alignment horizontal="center" vertical="center" wrapText="1"/>
      <protection locked="0"/>
    </xf>
    <xf numFmtId="165" fontId="0" fillId="2" borderId="17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0" fillId="0" borderId="31" xfId="0" applyBorder="1" applyAlignment="1" applyProtection="1">
      <alignment horizontal="left" wrapText="1"/>
    </xf>
    <xf numFmtId="0" fontId="14" fillId="0" borderId="15" xfId="0" applyFont="1" applyBorder="1" applyAlignment="1" applyProtection="1">
      <alignment horizontal="center" vertical="center" wrapText="1"/>
      <protection hidden="1"/>
    </xf>
    <xf numFmtId="0" fontId="14" fillId="0" borderId="16" xfId="0" applyFont="1" applyBorder="1" applyAlignment="1" applyProtection="1">
      <alignment horizontal="center" vertical="center" wrapText="1"/>
      <protection hidden="1"/>
    </xf>
    <xf numFmtId="0" fontId="14" fillId="0" borderId="17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wrapText="1"/>
    </xf>
    <xf numFmtId="0" fontId="0" fillId="0" borderId="16" xfId="0" applyBorder="1" applyAlignment="1" applyProtection="1">
      <alignment horizontal="center" wrapText="1"/>
    </xf>
    <xf numFmtId="0" fontId="0" fillId="0" borderId="17" xfId="0" applyBorder="1" applyAlignment="1" applyProtection="1">
      <alignment horizontal="center" wrapText="1"/>
    </xf>
    <xf numFmtId="0" fontId="26" fillId="6" borderId="0" xfId="2" applyFont="1" applyFill="1" applyBorder="1" applyAlignment="1" applyProtection="1">
      <alignment horizontal="left" wrapText="1"/>
    </xf>
    <xf numFmtId="0" fontId="26" fillId="6" borderId="0" xfId="0" applyFont="1" applyFill="1" applyBorder="1" applyAlignment="1" applyProtection="1">
      <alignment horizontal="left" wrapText="1"/>
    </xf>
    <xf numFmtId="0" fontId="26" fillId="23" borderId="0" xfId="0" applyFont="1" applyFill="1" applyBorder="1" applyAlignment="1" applyProtection="1">
      <alignment horizontal="left" wrapText="1"/>
    </xf>
    <xf numFmtId="0" fontId="0" fillId="0" borderId="6" xfId="0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 wrapText="1"/>
    </xf>
    <xf numFmtId="0" fontId="2" fillId="0" borderId="17" xfId="0" applyFont="1" applyBorder="1" applyAlignment="1" applyProtection="1">
      <alignment horizontal="center" wrapText="1"/>
    </xf>
    <xf numFmtId="0" fontId="0" fillId="2" borderId="15" xfId="0" applyFill="1" applyBorder="1" applyAlignment="1" applyProtection="1">
      <alignment horizontal="justify" vertical="center"/>
      <protection locked="0"/>
    </xf>
    <xf numFmtId="0" fontId="0" fillId="2" borderId="16" xfId="0" applyFill="1" applyBorder="1" applyAlignment="1" applyProtection="1">
      <alignment horizontal="justify" vertical="center"/>
      <protection locked="0"/>
    </xf>
    <xf numFmtId="0" fontId="0" fillId="2" borderId="17" xfId="0" applyFill="1" applyBorder="1" applyAlignment="1" applyProtection="1">
      <alignment horizontal="justify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25" fillId="0" borderId="7" xfId="0" applyFont="1" applyBorder="1" applyAlignment="1" applyProtection="1">
      <alignment horizontal="center" wrapText="1"/>
    </xf>
    <xf numFmtId="0" fontId="25" fillId="0" borderId="8" xfId="0" applyFont="1" applyBorder="1" applyAlignment="1" applyProtection="1">
      <alignment horizontal="center" wrapText="1"/>
    </xf>
    <xf numFmtId="0" fontId="25" fillId="0" borderId="10" xfId="0" applyFont="1" applyBorder="1" applyAlignment="1" applyProtection="1">
      <alignment horizontal="center" wrapText="1"/>
    </xf>
    <xf numFmtId="0" fontId="25" fillId="0" borderId="0" xfId="0" applyFont="1" applyBorder="1" applyAlignment="1" applyProtection="1">
      <alignment horizontal="center" wrapText="1"/>
    </xf>
    <xf numFmtId="0" fontId="25" fillId="0" borderId="12" xfId="0" applyFont="1" applyBorder="1" applyAlignment="1" applyProtection="1">
      <alignment horizontal="center" wrapText="1"/>
    </xf>
    <xf numFmtId="0" fontId="25" fillId="0" borderId="13" xfId="0" applyFont="1" applyBorder="1" applyAlignment="1" applyProtection="1">
      <alignment horizontal="center" wrapText="1"/>
    </xf>
    <xf numFmtId="0" fontId="15" fillId="2" borderId="35" xfId="0" applyFont="1" applyFill="1" applyBorder="1" applyAlignment="1" applyProtection="1">
      <alignment horizontal="left" vertical="center" wrapText="1"/>
    </xf>
    <xf numFmtId="0" fontId="15" fillId="2" borderId="40" xfId="0" applyFont="1" applyFill="1" applyBorder="1" applyAlignment="1" applyProtection="1">
      <alignment horizontal="left" vertical="center" wrapText="1"/>
    </xf>
    <xf numFmtId="0" fontId="15" fillId="2" borderId="41" xfId="0" applyFont="1" applyFill="1" applyBorder="1" applyAlignment="1" applyProtection="1">
      <alignment horizontal="left" vertical="center" wrapText="1"/>
    </xf>
    <xf numFmtId="0" fontId="15" fillId="2" borderId="15" xfId="0" applyFont="1" applyFill="1" applyBorder="1" applyAlignment="1" applyProtection="1">
      <alignment horizontal="left" vertical="center" wrapText="1"/>
    </xf>
    <xf numFmtId="0" fontId="15" fillId="2" borderId="16" xfId="0" applyFont="1" applyFill="1" applyBorder="1" applyAlignment="1" applyProtection="1">
      <alignment horizontal="left" vertical="center" wrapText="1"/>
    </xf>
    <xf numFmtId="0" fontId="15" fillId="2" borderId="17" xfId="0" applyFont="1" applyFill="1" applyBorder="1" applyAlignment="1" applyProtection="1">
      <alignment horizontal="left" vertical="center" wrapText="1"/>
    </xf>
    <xf numFmtId="0" fontId="25" fillId="0" borderId="35" xfId="0" applyFont="1" applyBorder="1" applyAlignment="1" applyProtection="1">
      <alignment horizontal="center" vertical="center" wrapText="1"/>
    </xf>
    <xf numFmtId="0" fontId="25" fillId="0" borderId="40" xfId="0" applyFont="1" applyBorder="1" applyAlignment="1" applyProtection="1">
      <alignment horizontal="center" vertical="center" wrapText="1"/>
    </xf>
    <xf numFmtId="0" fontId="25" fillId="0" borderId="45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46" xfId="0" applyFont="1" applyBorder="1" applyAlignment="1" applyProtection="1">
      <alignment horizontal="center" vertical="center" wrapText="1"/>
    </xf>
    <xf numFmtId="0" fontId="15" fillId="2" borderId="42" xfId="0" applyFont="1" applyFill="1" applyBorder="1" applyAlignment="1" applyProtection="1">
      <alignment horizontal="left" vertical="center" wrapText="1"/>
    </xf>
    <xf numFmtId="0" fontId="15" fillId="2" borderId="43" xfId="0" applyFont="1" applyFill="1" applyBorder="1" applyAlignment="1" applyProtection="1">
      <alignment horizontal="left" vertical="center" wrapText="1"/>
    </xf>
    <xf numFmtId="0" fontId="15" fillId="2" borderId="44" xfId="0" applyFont="1" applyFill="1" applyBorder="1" applyAlignment="1" applyProtection="1">
      <alignment horizontal="left" vertical="center" wrapText="1"/>
    </xf>
    <xf numFmtId="0" fontId="25" fillId="0" borderId="42" xfId="0" applyFont="1" applyBorder="1" applyAlignment="1" applyProtection="1">
      <alignment horizontal="center" vertical="center" wrapText="1"/>
    </xf>
    <xf numFmtId="0" fontId="25" fillId="0" borderId="43" xfId="0" applyFont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52" fillId="0" borderId="36" xfId="0" applyFont="1" applyBorder="1" applyAlignment="1" applyProtection="1">
      <alignment horizontal="center" vertical="center" wrapText="1"/>
    </xf>
    <xf numFmtId="0" fontId="52" fillId="0" borderId="8" xfId="0" applyFont="1" applyBorder="1" applyAlignment="1" applyProtection="1">
      <alignment horizontal="center" vertical="center" wrapText="1"/>
    </xf>
    <xf numFmtId="0" fontId="52" fillId="0" borderId="38" xfId="0" applyFont="1" applyBorder="1" applyAlignment="1" applyProtection="1">
      <alignment horizontal="center" vertical="center" wrapText="1"/>
    </xf>
    <xf numFmtId="0" fontId="52" fillId="0" borderId="5" xfId="0" applyFont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52" fillId="0" borderId="6" xfId="0" applyFont="1" applyBorder="1" applyAlignment="1" applyProtection="1">
      <alignment horizontal="center" vertical="center" wrapText="1"/>
    </xf>
    <xf numFmtId="0" fontId="52" fillId="0" borderId="37" xfId="0" applyFont="1" applyBorder="1" applyAlignment="1" applyProtection="1">
      <alignment horizontal="center" vertical="center" wrapText="1"/>
    </xf>
    <xf numFmtId="0" fontId="52" fillId="0" borderId="13" xfId="0" applyFont="1" applyBorder="1" applyAlignment="1" applyProtection="1">
      <alignment horizontal="center" vertical="center" wrapText="1"/>
    </xf>
    <xf numFmtId="0" fontId="52" fillId="0" borderId="39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66" fillId="2" borderId="0" xfId="0" applyFont="1" applyFill="1" applyBorder="1" applyAlignment="1" applyProtection="1">
      <alignment horizontal="center" vertical="center"/>
    </xf>
    <xf numFmtId="0" fontId="65" fillId="0" borderId="0" xfId="0" applyFont="1" applyAlignment="1">
      <alignment horizontal="center" vertical="center"/>
    </xf>
    <xf numFmtId="0" fontId="64" fillId="0" borderId="15" xfId="0" applyFont="1" applyBorder="1" applyAlignment="1" applyProtection="1">
      <alignment horizontal="center" vertical="center" wrapText="1"/>
    </xf>
    <xf numFmtId="0" fontId="64" fillId="0" borderId="16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4" fillId="0" borderId="24" xfId="0" applyFont="1" applyBorder="1" applyAlignment="1" applyProtection="1">
      <alignment horizontal="center" vertical="center" textRotation="90" wrapText="1"/>
    </xf>
    <xf numFmtId="0" fontId="64" fillId="0" borderId="25" xfId="0" applyFont="1" applyBorder="1" applyAlignment="1" applyProtection="1">
      <alignment horizontal="center" vertical="center" textRotation="90" wrapText="1"/>
    </xf>
    <xf numFmtId="0" fontId="64" fillId="0" borderId="26" xfId="0" applyFont="1" applyBorder="1" applyAlignment="1" applyProtection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36" fillId="0" borderId="81" xfId="0" applyFont="1" applyBorder="1" applyAlignment="1" applyProtection="1">
      <alignment horizontal="center" vertical="center" wrapText="1"/>
      <protection hidden="1"/>
    </xf>
    <xf numFmtId="0" fontId="36" fillId="0" borderId="25" xfId="0" applyFont="1" applyBorder="1" applyAlignment="1" applyProtection="1">
      <alignment horizontal="center" vertical="center" wrapText="1"/>
      <protection hidden="1"/>
    </xf>
    <xf numFmtId="0" fontId="36" fillId="0" borderId="26" xfId="0" applyFont="1" applyBorder="1" applyAlignment="1" applyProtection="1">
      <alignment horizontal="center" vertical="center" wrapText="1"/>
      <protection hidden="1"/>
    </xf>
    <xf numFmtId="0" fontId="37" fillId="2" borderId="21" xfId="0" applyFont="1" applyFill="1" applyBorder="1" applyAlignment="1" applyProtection="1">
      <alignment horizontal="center" vertical="center"/>
      <protection hidden="1"/>
    </xf>
    <xf numFmtId="0" fontId="37" fillId="2" borderId="22" xfId="0" applyFont="1" applyFill="1" applyBorder="1" applyAlignment="1" applyProtection="1">
      <alignment horizontal="center" vertical="center"/>
      <protection hidden="1"/>
    </xf>
    <xf numFmtId="0" fontId="37" fillId="2" borderId="23" xfId="0" applyFont="1" applyFill="1" applyBorder="1" applyAlignment="1" applyProtection="1">
      <alignment horizontal="center" vertical="center"/>
      <protection hidden="1"/>
    </xf>
    <xf numFmtId="0" fontId="37" fillId="2" borderId="7" xfId="0" applyFont="1" applyFill="1" applyBorder="1" applyAlignment="1" applyProtection="1">
      <alignment horizontal="center" vertical="center"/>
      <protection hidden="1"/>
    </xf>
    <xf numFmtId="0" fontId="37" fillId="2" borderId="8" xfId="0" applyFont="1" applyFill="1" applyBorder="1" applyAlignment="1" applyProtection="1">
      <alignment horizontal="center" vertical="center"/>
      <protection hidden="1"/>
    </xf>
    <xf numFmtId="0" fontId="37" fillId="2" borderId="9" xfId="0" applyFont="1" applyFill="1" applyBorder="1" applyAlignment="1" applyProtection="1">
      <alignment horizontal="center" vertical="center"/>
      <protection hidden="1"/>
    </xf>
    <xf numFmtId="0" fontId="37" fillId="2" borderId="83" xfId="0" applyFont="1" applyFill="1" applyBorder="1" applyAlignment="1" applyProtection="1">
      <alignment horizontal="center" vertical="center" wrapText="1"/>
      <protection hidden="1"/>
    </xf>
    <xf numFmtId="0" fontId="37" fillId="2" borderId="61" xfId="0" applyFont="1" applyFill="1" applyBorder="1" applyAlignment="1" applyProtection="1">
      <alignment horizontal="center" vertical="center" wrapText="1"/>
      <protection hidden="1"/>
    </xf>
    <xf numFmtId="0" fontId="37" fillId="2" borderId="52" xfId="0" applyFont="1" applyFill="1" applyBorder="1" applyAlignment="1" applyProtection="1">
      <alignment horizontal="center" vertical="center" wrapText="1"/>
      <protection hidden="1"/>
    </xf>
    <xf numFmtId="0" fontId="37" fillId="2" borderId="62" xfId="0" applyFont="1" applyFill="1" applyBorder="1" applyAlignment="1" applyProtection="1">
      <alignment horizontal="center" vertical="center" wrapText="1"/>
      <protection hidden="1"/>
    </xf>
    <xf numFmtId="0" fontId="37" fillId="2" borderId="53" xfId="0" applyFont="1" applyFill="1" applyBorder="1" applyAlignment="1" applyProtection="1">
      <alignment horizontal="center" vertical="center" wrapText="1"/>
      <protection hidden="1"/>
    </xf>
    <xf numFmtId="0" fontId="37" fillId="2" borderId="63" xfId="0" applyFont="1" applyFill="1" applyBorder="1" applyAlignment="1" applyProtection="1">
      <alignment horizontal="center" vertical="center" wrapText="1"/>
      <protection hidden="1"/>
    </xf>
    <xf numFmtId="0" fontId="37" fillId="2" borderId="84" xfId="0" applyFont="1" applyFill="1" applyBorder="1" applyAlignment="1" applyProtection="1">
      <alignment horizontal="center" vertical="center" wrapText="1"/>
      <protection hidden="1"/>
    </xf>
    <xf numFmtId="0" fontId="37" fillId="2" borderId="85" xfId="0" applyFont="1" applyFill="1" applyBorder="1" applyAlignment="1" applyProtection="1">
      <alignment horizontal="center" vertical="center" wrapText="1"/>
      <protection hidden="1"/>
    </xf>
    <xf numFmtId="0" fontId="37" fillId="2" borderId="86" xfId="0" applyFont="1" applyFill="1" applyBorder="1" applyAlignment="1" applyProtection="1">
      <alignment horizontal="center" vertical="center" wrapText="1"/>
      <protection hidden="1"/>
    </xf>
    <xf numFmtId="0" fontId="6" fillId="0" borderId="81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36" fillId="0" borderId="1" xfId="0" applyFont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7" fillId="2" borderId="18" xfId="0" applyFont="1" applyFill="1" applyBorder="1" applyAlignment="1" applyProtection="1">
      <alignment horizontal="center" vertical="center" wrapText="1"/>
      <protection hidden="1"/>
    </xf>
    <xf numFmtId="0" fontId="37" fillId="2" borderId="42" xfId="0" applyFont="1" applyFill="1" applyBorder="1" applyAlignment="1" applyProtection="1">
      <alignment horizontal="center" vertical="center" wrapText="1"/>
      <protection hidden="1"/>
    </xf>
    <xf numFmtId="0" fontId="37" fillId="2" borderId="82" xfId="0" applyFont="1" applyFill="1" applyBorder="1" applyAlignment="1" applyProtection="1">
      <alignment horizontal="center" vertical="center" wrapText="1"/>
      <protection hidden="1"/>
    </xf>
    <xf numFmtId="0" fontId="37" fillId="2" borderId="87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7" fillId="2" borderId="26" xfId="0" applyFont="1" applyFill="1" applyBorder="1" applyAlignment="1" applyProtection="1">
      <alignment horizontal="center" vertical="center" wrapText="1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37" fillId="2" borderId="5" xfId="0" applyFont="1" applyFill="1" applyBorder="1" applyAlignment="1" applyProtection="1">
      <alignment horizontal="center" vertical="center" wrapText="1"/>
      <protection hidden="1"/>
    </xf>
    <xf numFmtId="0" fontId="37" fillId="2" borderId="37" xfId="0" applyFont="1" applyFill="1" applyBorder="1" applyAlignment="1" applyProtection="1">
      <alignment horizontal="center" vertical="center" wrapText="1"/>
      <protection hidden="1"/>
    </xf>
    <xf numFmtId="0" fontId="37" fillId="2" borderId="7" xfId="0" applyFont="1" applyFill="1" applyBorder="1" applyAlignment="1" applyProtection="1">
      <alignment horizontal="center" vertical="center" wrapText="1"/>
      <protection hidden="1"/>
    </xf>
    <xf numFmtId="0" fontId="37" fillId="2" borderId="38" xfId="0" applyFont="1" applyFill="1" applyBorder="1" applyAlignment="1" applyProtection="1">
      <alignment horizontal="center" vertical="center" wrapText="1"/>
      <protection hidden="1"/>
    </xf>
    <xf numFmtId="0" fontId="37" fillId="2" borderId="12" xfId="0" applyFont="1" applyFill="1" applyBorder="1" applyAlignment="1" applyProtection="1">
      <alignment horizontal="center" vertical="center" wrapText="1"/>
      <protection hidden="1"/>
    </xf>
    <xf numFmtId="0" fontId="37" fillId="2" borderId="39" xfId="0" applyFont="1" applyFill="1" applyBorder="1" applyAlignment="1" applyProtection="1">
      <alignment horizontal="center" vertical="center" wrapText="1"/>
      <protection hidden="1"/>
    </xf>
    <xf numFmtId="0" fontId="37" fillId="2" borderId="36" xfId="0" applyFont="1" applyFill="1" applyBorder="1" applyAlignment="1" applyProtection="1">
      <alignment horizontal="center" vertical="center" wrapText="1"/>
      <protection hidden="1"/>
    </xf>
    <xf numFmtId="0" fontId="37" fillId="2" borderId="0" xfId="0" applyFont="1" applyFill="1" applyBorder="1" applyAlignment="1" applyProtection="1">
      <alignment horizontal="center" vertical="center" wrapText="1"/>
      <protection hidden="1"/>
    </xf>
    <xf numFmtId="0" fontId="37" fillId="2" borderId="6" xfId="0" applyFont="1" applyFill="1" applyBorder="1" applyAlignment="1" applyProtection="1">
      <alignment horizontal="center" vertical="center" wrapText="1"/>
      <protection hidden="1"/>
    </xf>
    <xf numFmtId="0" fontId="37" fillId="2" borderId="13" xfId="0" applyFont="1" applyFill="1" applyBorder="1" applyAlignment="1" applyProtection="1">
      <alignment horizontal="center" vertical="center" wrapText="1"/>
      <protection hidden="1"/>
    </xf>
    <xf numFmtId="0" fontId="3" fillId="0" borderId="1" xfId="2" applyFont="1" applyFill="1" applyBorder="1" applyAlignment="1" applyProtection="1">
      <alignment horizontal="center" vertical="center" wrapText="1"/>
      <protection hidden="1"/>
    </xf>
    <xf numFmtId="0" fontId="3" fillId="0" borderId="24" xfId="2" applyFont="1" applyFill="1" applyBorder="1" applyAlignment="1" applyProtection="1">
      <alignment horizontal="center" vertical="center" wrapText="1"/>
      <protection hidden="1"/>
    </xf>
    <xf numFmtId="0" fontId="37" fillId="0" borderId="1" xfId="0" applyFont="1" applyFill="1" applyBorder="1" applyAlignment="1" applyProtection="1">
      <alignment horizontal="left" vertical="center"/>
      <protection hidden="1"/>
    </xf>
    <xf numFmtId="0" fontId="3" fillId="0" borderId="26" xfId="2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Border="1" applyAlignment="1" applyProtection="1">
      <alignment horizontal="left" vertical="center" wrapText="1"/>
      <protection hidden="1"/>
    </xf>
    <xf numFmtId="0" fontId="38" fillId="0" borderId="19" xfId="0" applyFont="1" applyBorder="1" applyAlignment="1" applyProtection="1">
      <alignment horizontal="left" vertical="center" wrapText="1"/>
      <protection hidden="1"/>
    </xf>
    <xf numFmtId="0" fontId="38" fillId="2" borderId="10" xfId="0" applyFont="1" applyFill="1" applyBorder="1" applyAlignment="1" applyProtection="1">
      <alignment horizontal="center" vertical="center"/>
      <protection hidden="1"/>
    </xf>
    <xf numFmtId="0" fontId="38" fillId="2" borderId="0" xfId="0" applyFont="1" applyFill="1" applyBorder="1" applyAlignment="1" applyProtection="1">
      <alignment horizontal="center" vertical="center"/>
      <protection hidden="1"/>
    </xf>
    <xf numFmtId="0" fontId="38" fillId="2" borderId="6" xfId="0" applyFont="1" applyFill="1" applyBorder="1" applyAlignment="1" applyProtection="1">
      <alignment horizontal="center" vertical="center"/>
      <protection hidden="1"/>
    </xf>
    <xf numFmtId="0" fontId="38" fillId="2" borderId="12" xfId="0" applyFont="1" applyFill="1" applyBorder="1" applyAlignment="1" applyProtection="1">
      <alignment horizontal="center" vertical="center"/>
      <protection hidden="1"/>
    </xf>
    <xf numFmtId="0" fontId="38" fillId="2" borderId="13" xfId="0" applyFont="1" applyFill="1" applyBorder="1" applyAlignment="1" applyProtection="1">
      <alignment horizontal="center" vertical="center"/>
      <protection hidden="1"/>
    </xf>
    <xf numFmtId="0" fontId="38" fillId="2" borderId="39" xfId="0" applyFont="1" applyFill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0" fontId="39" fillId="0" borderId="1" xfId="0" applyFont="1" applyBorder="1" applyAlignment="1" applyProtection="1">
      <alignment horizontal="center" vertical="center" wrapText="1"/>
    </xf>
    <xf numFmtId="0" fontId="2" fillId="18" borderId="15" xfId="0" applyFont="1" applyFill="1" applyBorder="1" applyAlignment="1" applyProtection="1">
      <alignment horizontal="center" vertical="center"/>
    </xf>
    <xf numFmtId="0" fontId="2" fillId="18" borderId="16" xfId="0" applyFont="1" applyFill="1" applyBorder="1" applyAlignment="1" applyProtection="1">
      <alignment horizontal="center" vertical="center"/>
    </xf>
    <xf numFmtId="0" fontId="2" fillId="18" borderId="17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11" fillId="8" borderId="48" xfId="2" applyFill="1" applyBorder="1" applyAlignment="1" applyProtection="1">
      <alignment horizontal="center" vertical="center" wrapText="1"/>
    </xf>
    <xf numFmtId="0" fontId="11" fillId="8" borderId="49" xfId="2" applyFill="1" applyBorder="1" applyAlignment="1" applyProtection="1">
      <alignment horizontal="center" vertical="center" wrapText="1"/>
    </xf>
    <xf numFmtId="0" fontId="0" fillId="16" borderId="24" xfId="0" applyFont="1" applyFill="1" applyBorder="1" applyAlignment="1" applyProtection="1">
      <alignment horizontal="justify" vertical="center" wrapText="1"/>
    </xf>
    <xf numFmtId="0" fontId="0" fillId="16" borderId="26" xfId="0" applyFont="1" applyFill="1" applyBorder="1" applyAlignment="1" applyProtection="1">
      <alignment horizontal="justify" vertical="center" wrapText="1"/>
    </xf>
    <xf numFmtId="0" fontId="2" fillId="19" borderId="1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2" fillId="19" borderId="15" xfId="0" applyFont="1" applyFill="1" applyBorder="1" applyAlignment="1" applyProtection="1">
      <alignment horizontal="center" vertical="center" wrapText="1"/>
    </xf>
    <xf numFmtId="0" fontId="2" fillId="19" borderId="17" xfId="0" applyFont="1" applyFill="1" applyBorder="1" applyAlignment="1" applyProtection="1">
      <alignment horizontal="center" vertical="center" wrapText="1"/>
    </xf>
    <xf numFmtId="0" fontId="31" fillId="13" borderId="1" xfId="0" applyFont="1" applyFill="1" applyBorder="1" applyAlignment="1" applyProtection="1">
      <alignment horizontal="center" vertical="center"/>
    </xf>
    <xf numFmtId="0" fontId="31" fillId="13" borderId="15" xfId="0" applyFont="1" applyFill="1" applyBorder="1" applyAlignment="1" applyProtection="1">
      <alignment horizontal="center" vertical="center"/>
    </xf>
    <xf numFmtId="0" fontId="30" fillId="13" borderId="8" xfId="0" applyFont="1" applyFill="1" applyBorder="1" applyAlignment="1" applyProtection="1">
      <alignment horizontal="center" vertical="center"/>
    </xf>
    <xf numFmtId="0" fontId="30" fillId="13" borderId="19" xfId="0" applyFont="1" applyFill="1" applyBorder="1" applyAlignment="1" applyProtection="1">
      <alignment horizontal="center" vertical="center"/>
    </xf>
    <xf numFmtId="0" fontId="30" fillId="13" borderId="51" xfId="0" applyFont="1" applyFill="1" applyBorder="1" applyAlignment="1" applyProtection="1">
      <alignment horizontal="center" vertical="center"/>
    </xf>
    <xf numFmtId="0" fontId="30" fillId="13" borderId="40" xfId="0" applyFont="1" applyFill="1" applyBorder="1" applyAlignment="1" applyProtection="1">
      <alignment horizontal="center" vertical="center"/>
    </xf>
    <xf numFmtId="0" fontId="31" fillId="13" borderId="52" xfId="0" applyFont="1" applyFill="1" applyBorder="1" applyAlignment="1" applyProtection="1">
      <alignment horizontal="center" vertical="center"/>
    </xf>
    <xf numFmtId="0" fontId="31" fillId="13" borderId="53" xfId="0" applyFont="1" applyFill="1" applyBorder="1" applyAlignment="1" applyProtection="1">
      <alignment horizontal="center" vertical="center"/>
    </xf>
    <xf numFmtId="0" fontId="31" fillId="13" borderId="56" xfId="0" applyFont="1" applyFill="1" applyBorder="1" applyAlignment="1" applyProtection="1">
      <alignment horizontal="center" vertical="center"/>
    </xf>
    <xf numFmtId="0" fontId="2" fillId="17" borderId="7" xfId="0" applyFont="1" applyFill="1" applyBorder="1" applyAlignment="1" applyProtection="1">
      <alignment horizontal="center" vertical="center"/>
    </xf>
    <xf numFmtId="0" fontId="2" fillId="17" borderId="8" xfId="0" applyFont="1" applyFill="1" applyBorder="1" applyAlignment="1" applyProtection="1">
      <alignment horizontal="center" vertical="center"/>
    </xf>
    <xf numFmtId="0" fontId="2" fillId="17" borderId="9" xfId="0" applyFont="1" applyFill="1" applyBorder="1" applyAlignment="1" applyProtection="1">
      <alignment horizontal="center" vertical="center"/>
    </xf>
    <xf numFmtId="0" fontId="2" fillId="17" borderId="10" xfId="0" applyFont="1" applyFill="1" applyBorder="1" applyAlignment="1" applyProtection="1">
      <alignment horizontal="center" vertical="center"/>
    </xf>
    <xf numFmtId="0" fontId="2" fillId="17" borderId="0" xfId="0" applyFont="1" applyFill="1" applyBorder="1" applyAlignment="1" applyProtection="1">
      <alignment horizontal="center" vertical="center"/>
    </xf>
    <xf numFmtId="0" fontId="2" fillId="17" borderId="11" xfId="0" applyFont="1" applyFill="1" applyBorder="1" applyAlignment="1" applyProtection="1">
      <alignment horizontal="center" vertical="center"/>
    </xf>
    <xf numFmtId="0" fontId="2" fillId="17" borderId="54" xfId="0" applyFont="1" applyFill="1" applyBorder="1" applyAlignment="1" applyProtection="1">
      <alignment horizontal="center" vertical="center"/>
    </xf>
    <xf numFmtId="0" fontId="2" fillId="17" borderId="19" xfId="0" applyFont="1" applyFill="1" applyBorder="1" applyAlignment="1" applyProtection="1">
      <alignment horizontal="center" vertical="center"/>
    </xf>
    <xf numFmtId="0" fontId="2" fillId="17" borderId="66" xfId="0" applyFont="1" applyFill="1" applyBorder="1" applyAlignment="1" applyProtection="1">
      <alignment horizontal="center" vertical="center"/>
    </xf>
    <xf numFmtId="0" fontId="31" fillId="13" borderId="55" xfId="0" applyFont="1" applyFill="1" applyBorder="1" applyAlignment="1" applyProtection="1">
      <alignment horizontal="center" vertical="center"/>
    </xf>
    <xf numFmtId="0" fontId="31" fillId="13" borderId="16" xfId="0" applyFont="1" applyFill="1" applyBorder="1" applyAlignment="1" applyProtection="1">
      <alignment horizontal="center" vertical="center"/>
    </xf>
    <xf numFmtId="0" fontId="31" fillId="13" borderId="57" xfId="0" applyFont="1" applyFill="1" applyBorder="1" applyAlignment="1" applyProtection="1">
      <alignment horizontal="center" vertical="center"/>
    </xf>
    <xf numFmtId="0" fontId="31" fillId="13" borderId="59" xfId="0" applyFont="1" applyFill="1" applyBorder="1" applyAlignment="1" applyProtection="1">
      <alignment horizontal="center" vertical="center"/>
    </xf>
    <xf numFmtId="0" fontId="31" fillId="13" borderId="24" xfId="0" applyFont="1" applyFill="1" applyBorder="1" applyAlignment="1" applyProtection="1">
      <alignment horizontal="center" vertical="center" wrapText="1"/>
    </xf>
    <xf numFmtId="0" fontId="31" fillId="13" borderId="60" xfId="0" applyFont="1" applyFill="1" applyBorder="1" applyAlignment="1" applyProtection="1">
      <alignment horizontal="center" vertical="center" wrapText="1"/>
    </xf>
    <xf numFmtId="0" fontId="31" fillId="13" borderId="24" xfId="0" applyFont="1" applyFill="1" applyBorder="1" applyAlignment="1" applyProtection="1">
      <alignment horizontal="center" vertical="center"/>
    </xf>
    <xf numFmtId="0" fontId="31" fillId="13" borderId="60" xfId="0" applyFont="1" applyFill="1" applyBorder="1" applyAlignment="1" applyProtection="1">
      <alignment horizontal="center" vertical="center"/>
    </xf>
    <xf numFmtId="0" fontId="31" fillId="13" borderId="2" xfId="0" applyFont="1" applyFill="1" applyBorder="1" applyAlignment="1" applyProtection="1">
      <alignment horizontal="center" vertical="center"/>
    </xf>
    <xf numFmtId="0" fontId="31" fillId="13" borderId="37" xfId="0" applyFont="1" applyFill="1" applyBorder="1" applyAlignment="1" applyProtection="1">
      <alignment horizontal="center" vertical="center"/>
    </xf>
    <xf numFmtId="0" fontId="31" fillId="13" borderId="58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29" fillId="0" borderId="18" xfId="0" applyFont="1" applyBorder="1" applyAlignment="1" applyProtection="1">
      <alignment horizontal="center" vertical="center"/>
    </xf>
    <xf numFmtId="0" fontId="29" fillId="0" borderId="19" xfId="0" applyFont="1" applyBorder="1" applyAlignment="1" applyProtection="1">
      <alignment horizontal="center" vertical="center"/>
    </xf>
    <xf numFmtId="0" fontId="29" fillId="0" borderId="20" xfId="0" applyFont="1" applyBorder="1" applyAlignment="1" applyProtection="1">
      <alignment horizontal="center" vertical="center"/>
    </xf>
    <xf numFmtId="0" fontId="29" fillId="2" borderId="1" xfId="1" applyFont="1" applyFill="1" applyBorder="1" applyAlignment="1" applyProtection="1">
      <alignment horizontal="center" vertical="center" wrapText="1"/>
    </xf>
    <xf numFmtId="0" fontId="29" fillId="12" borderId="15" xfId="1" applyFont="1" applyFill="1" applyBorder="1" applyAlignment="1" applyProtection="1">
      <alignment horizontal="center" vertical="center" wrapText="1"/>
    </xf>
    <xf numFmtId="0" fontId="29" fillId="12" borderId="16" xfId="1" applyFont="1" applyFill="1" applyBorder="1" applyAlignment="1" applyProtection="1">
      <alignment horizontal="center" vertical="center" wrapText="1"/>
    </xf>
    <xf numFmtId="0" fontId="29" fillId="12" borderId="17" xfId="1" applyFont="1" applyFill="1" applyBorder="1" applyAlignment="1" applyProtection="1">
      <alignment horizontal="center" vertical="center" wrapText="1"/>
    </xf>
    <xf numFmtId="0" fontId="29" fillId="0" borderId="37" xfId="0" applyFont="1" applyBorder="1" applyAlignment="1" applyProtection="1">
      <alignment horizontal="center" vertical="center"/>
    </xf>
    <xf numFmtId="0" fontId="29" fillId="0" borderId="13" xfId="0" applyFont="1" applyBorder="1" applyAlignment="1" applyProtection="1">
      <alignment horizontal="center" vertical="center"/>
    </xf>
    <xf numFmtId="0" fontId="29" fillId="0" borderId="39" xfId="0" applyFont="1" applyBorder="1" applyAlignment="1" applyProtection="1">
      <alignment horizontal="center" vertical="center"/>
    </xf>
    <xf numFmtId="169" fontId="29" fillId="12" borderId="42" xfId="1" applyNumberFormat="1" applyFont="1" applyFill="1" applyBorder="1" applyAlignment="1" applyProtection="1">
      <alignment horizontal="center" vertical="center" wrapText="1"/>
    </xf>
    <xf numFmtId="169" fontId="29" fillId="12" borderId="43" xfId="1" applyNumberFormat="1" applyFont="1" applyFill="1" applyBorder="1" applyAlignment="1" applyProtection="1">
      <alignment horizontal="center" vertical="center" wrapText="1"/>
    </xf>
    <xf numFmtId="169" fontId="29" fillId="12" borderId="44" xfId="1" applyNumberFormat="1" applyFont="1" applyFill="1" applyBorder="1" applyAlignment="1" applyProtection="1">
      <alignment horizontal="center" vertical="center" wrapText="1"/>
    </xf>
    <xf numFmtId="0" fontId="2" fillId="17" borderId="1" xfId="0" applyFont="1" applyFill="1" applyBorder="1" applyAlignment="1" applyProtection="1">
      <alignment horizontal="center" vertical="center" wrapText="1"/>
    </xf>
    <xf numFmtId="0" fontId="57" fillId="0" borderId="0" xfId="0" applyFont="1" applyBorder="1" applyAlignment="1" applyProtection="1">
      <alignment horizontal="center"/>
    </xf>
    <xf numFmtId="0" fontId="57" fillId="0" borderId="19" xfId="0" applyFont="1" applyBorder="1" applyAlignment="1" applyProtection="1">
      <alignment horizontal="center"/>
    </xf>
    <xf numFmtId="0" fontId="58" fillId="0" borderId="0" xfId="0" applyFont="1" applyBorder="1" applyAlignment="1" applyProtection="1">
      <alignment horizontal="center" vertical="center"/>
    </xf>
    <xf numFmtId="0" fontId="58" fillId="0" borderId="6" xfId="0" applyFont="1" applyBorder="1" applyAlignment="1" applyProtection="1">
      <alignment horizontal="center" vertical="center"/>
    </xf>
    <xf numFmtId="0" fontId="58" fillId="0" borderId="19" xfId="0" applyFont="1" applyBorder="1" applyAlignment="1" applyProtection="1">
      <alignment horizontal="center" vertical="center"/>
    </xf>
    <xf numFmtId="0" fontId="58" fillId="0" borderId="20" xfId="0" applyFont="1" applyBorder="1" applyAlignment="1" applyProtection="1">
      <alignment horizontal="center" vertical="center"/>
    </xf>
    <xf numFmtId="0" fontId="59" fillId="55" borderId="1" xfId="0" applyFont="1" applyFill="1" applyBorder="1" applyAlignment="1" applyProtection="1">
      <alignment horizontal="center" vertical="center"/>
    </xf>
    <xf numFmtId="0" fontId="59" fillId="55" borderId="15" xfId="0" applyFont="1" applyFill="1" applyBorder="1" applyAlignment="1" applyProtection="1">
      <alignment horizontal="center" vertical="center"/>
    </xf>
    <xf numFmtId="0" fontId="59" fillId="56" borderId="1" xfId="0" applyFont="1" applyFill="1" applyBorder="1" applyAlignment="1" applyProtection="1">
      <alignment horizontal="center" vertical="center" wrapText="1"/>
    </xf>
    <xf numFmtId="0" fontId="59" fillId="18" borderId="15" xfId="0" applyFont="1" applyFill="1" applyBorder="1" applyAlignment="1" applyProtection="1">
      <alignment horizontal="center" vertical="center" wrapText="1"/>
    </xf>
    <xf numFmtId="0" fontId="59" fillId="18" borderId="16" xfId="0" applyFont="1" applyFill="1" applyBorder="1" applyAlignment="1" applyProtection="1">
      <alignment horizontal="center" vertical="center" wrapText="1"/>
    </xf>
    <xf numFmtId="0" fontId="59" fillId="18" borderId="17" xfId="0" applyFont="1" applyFill="1" applyBorder="1" applyAlignment="1" applyProtection="1">
      <alignment horizontal="center" vertical="center" wrapText="1"/>
    </xf>
    <xf numFmtId="0" fontId="59" fillId="13" borderId="1" xfId="0" applyFont="1" applyFill="1" applyBorder="1" applyAlignment="1" applyProtection="1">
      <alignment horizontal="center" vertical="center" wrapText="1"/>
    </xf>
    <xf numFmtId="0" fontId="59" fillId="57" borderId="15" xfId="0" applyFont="1" applyFill="1" applyBorder="1" applyAlignment="1" applyProtection="1">
      <alignment horizontal="center" vertical="center" wrapText="1"/>
    </xf>
    <xf numFmtId="0" fontId="59" fillId="57" borderId="16" xfId="0" applyFont="1" applyFill="1" applyBorder="1" applyAlignment="1" applyProtection="1">
      <alignment horizontal="center" vertical="center" wrapText="1"/>
    </xf>
    <xf numFmtId="0" fontId="59" fillId="20" borderId="15" xfId="0" applyFont="1" applyFill="1" applyBorder="1" applyAlignment="1" applyProtection="1">
      <alignment horizontal="center" vertical="center" wrapText="1"/>
    </xf>
    <xf numFmtId="0" fontId="59" fillId="20" borderId="16" xfId="0" applyFont="1" applyFill="1" applyBorder="1" applyAlignment="1" applyProtection="1">
      <alignment horizontal="center" vertical="center" wrapText="1"/>
    </xf>
    <xf numFmtId="0" fontId="77" fillId="0" borderId="21" xfId="1" applyFont="1" applyBorder="1" applyAlignment="1" applyProtection="1">
      <alignment horizontal="center" vertical="center" wrapText="1"/>
      <protection locked="0"/>
    </xf>
    <xf numFmtId="0" fontId="77" fillId="0" borderId="22" xfId="1" applyFont="1" applyBorder="1" applyAlignment="1" applyProtection="1">
      <alignment horizontal="center" vertical="center" wrapText="1"/>
      <protection locked="0"/>
    </xf>
    <xf numFmtId="0" fontId="78" fillId="0" borderId="22" xfId="1" applyFont="1" applyBorder="1" applyAlignment="1" applyProtection="1">
      <alignment horizontal="center" vertical="center" wrapText="1"/>
      <protection locked="0"/>
    </xf>
    <xf numFmtId="0" fontId="77" fillId="12" borderId="8" xfId="1" applyFont="1" applyFill="1" applyBorder="1" applyAlignment="1" applyProtection="1">
      <alignment horizontal="center" vertical="center" wrapText="1"/>
      <protection locked="0"/>
    </xf>
    <xf numFmtId="0" fontId="80" fillId="0" borderId="7" xfId="1" applyFont="1" applyFill="1" applyBorder="1" applyAlignment="1" applyProtection="1">
      <alignment horizontal="center" vertical="center" wrapText="1"/>
      <protection locked="0"/>
    </xf>
    <xf numFmtId="0" fontId="80" fillId="0" borderId="9" xfId="1" applyFont="1" applyFill="1" applyBorder="1" applyAlignment="1" applyProtection="1">
      <alignment horizontal="center" vertical="center" wrapText="1"/>
      <protection locked="0"/>
    </xf>
    <xf numFmtId="0" fontId="80" fillId="0" borderId="12" xfId="1" applyFont="1" applyFill="1" applyBorder="1" applyAlignment="1" applyProtection="1">
      <alignment horizontal="center" vertical="center" wrapText="1"/>
      <protection locked="0"/>
    </xf>
    <xf numFmtId="0" fontId="80" fillId="0" borderId="14" xfId="1" applyFont="1" applyFill="1" applyBorder="1" applyAlignment="1" applyProtection="1">
      <alignment horizontal="center" vertical="center" wrapText="1"/>
      <protection locked="0"/>
    </xf>
    <xf numFmtId="0" fontId="79" fillId="0" borderId="7" xfId="1" applyFont="1" applyFill="1" applyBorder="1" applyAlignment="1" applyProtection="1">
      <alignment horizontal="center" vertical="center" wrapText="1"/>
      <protection locked="0"/>
    </xf>
    <xf numFmtId="0" fontId="79" fillId="0" borderId="8" xfId="1" applyFont="1" applyFill="1" applyBorder="1" applyAlignment="1" applyProtection="1">
      <alignment horizontal="center" vertical="center" wrapText="1"/>
      <protection locked="0"/>
    </xf>
    <xf numFmtId="0" fontId="79" fillId="0" borderId="12" xfId="1" applyFont="1" applyFill="1" applyBorder="1" applyAlignment="1" applyProtection="1">
      <alignment horizontal="center" vertical="center" wrapText="1"/>
      <protection locked="0"/>
    </xf>
    <xf numFmtId="0" fontId="79" fillId="0" borderId="13" xfId="1" applyFont="1" applyFill="1" applyBorder="1" applyAlignment="1" applyProtection="1">
      <alignment horizontal="center" vertical="center" wrapText="1"/>
      <protection locked="0"/>
    </xf>
    <xf numFmtId="0" fontId="63" fillId="0" borderId="9" xfId="0" applyFont="1" applyBorder="1" applyAlignment="1" applyProtection="1">
      <alignment horizontal="center" vertical="center" wrapText="1"/>
    </xf>
    <xf numFmtId="0" fontId="63" fillId="0" borderId="11" xfId="0" applyFont="1" applyBorder="1" applyAlignment="1" applyProtection="1">
      <alignment horizontal="center" vertical="center" wrapText="1"/>
    </xf>
    <xf numFmtId="0" fontId="63" fillId="0" borderId="14" xfId="0" applyFont="1" applyBorder="1" applyAlignment="1" applyProtection="1">
      <alignment horizontal="center" vertical="center" wrapText="1"/>
    </xf>
    <xf numFmtId="0" fontId="52" fillId="2" borderId="2" xfId="0" applyFont="1" applyFill="1" applyBorder="1" applyAlignment="1">
      <alignment horizontal="center" vertical="center"/>
    </xf>
    <xf numFmtId="0" fontId="52" fillId="2" borderId="3" xfId="0" applyFont="1" applyFill="1" applyBorder="1" applyAlignment="1">
      <alignment horizontal="center" vertical="center"/>
    </xf>
    <xf numFmtId="0" fontId="52" fillId="2" borderId="4" xfId="0" applyFont="1" applyFill="1" applyBorder="1" applyAlignment="1">
      <alignment horizontal="center" vertical="center"/>
    </xf>
    <xf numFmtId="0" fontId="52" fillId="2" borderId="18" xfId="0" applyFont="1" applyFill="1" applyBorder="1" applyAlignment="1">
      <alignment horizontal="center" vertical="center"/>
    </xf>
    <xf numFmtId="0" fontId="52" fillId="2" borderId="19" xfId="0" applyFont="1" applyFill="1" applyBorder="1" applyAlignment="1">
      <alignment horizontal="center" vertical="center"/>
    </xf>
    <xf numFmtId="0" fontId="52" fillId="2" borderId="20" xfId="0" applyFont="1" applyFill="1" applyBorder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79" fillId="0" borderId="9" xfId="1" applyFont="1" applyFill="1" applyBorder="1" applyAlignment="1" applyProtection="1">
      <alignment horizontal="center" vertical="center" wrapText="1"/>
      <protection locked="0"/>
    </xf>
    <xf numFmtId="0" fontId="79" fillId="0" borderId="14" xfId="1" applyFont="1" applyFill="1" applyBorder="1" applyAlignment="1" applyProtection="1">
      <alignment horizontal="center" vertical="center" wrapText="1"/>
      <protection locked="0"/>
    </xf>
  </cellXfs>
  <cellStyles count="93">
    <cellStyle name="20% - Énfasis1" xfId="70" builtinId="30" customBuiltin="1"/>
    <cellStyle name="20% - Énfasis2" xfId="74" builtinId="34" customBuiltin="1"/>
    <cellStyle name="20% - Énfasis3" xfId="78" builtinId="38" customBuiltin="1"/>
    <cellStyle name="20% - Énfasis4" xfId="82" builtinId="42" customBuiltin="1"/>
    <cellStyle name="20% - Énfasis5" xfId="86" builtinId="46" customBuiltin="1"/>
    <cellStyle name="20% - Énfasis6" xfId="90" builtinId="50" customBuiltin="1"/>
    <cellStyle name="40% - Énfasis1" xfId="71" builtinId="31" customBuiltin="1"/>
    <cellStyle name="40% - Énfasis2" xfId="75" builtinId="35" customBuiltin="1"/>
    <cellStyle name="40% - Énfasis3" xfId="79" builtinId="39" customBuiltin="1"/>
    <cellStyle name="40% - Énfasis4" xfId="83" builtinId="43" customBuiltin="1"/>
    <cellStyle name="40% - Énfasis5" xfId="87" builtinId="47" customBuiltin="1"/>
    <cellStyle name="40% - Énfasis6" xfId="91" builtinId="51" customBuiltin="1"/>
    <cellStyle name="60% - Énfasis1" xfId="72" builtinId="32" customBuiltin="1"/>
    <cellStyle name="60% - Énfasis2" xfId="76" builtinId="36" customBuiltin="1"/>
    <cellStyle name="60% - Énfasis3" xfId="80" builtinId="40" customBuiltin="1"/>
    <cellStyle name="60% - Énfasis4" xfId="84" builtinId="44" customBuiltin="1"/>
    <cellStyle name="60% - Énfasis5" xfId="88" builtinId="48" customBuiltin="1"/>
    <cellStyle name="60% - Énfasis6" xfId="92" builtinId="52" customBuiltin="1"/>
    <cellStyle name="Buena" xfId="57" builtinId="26" customBuiltin="1"/>
    <cellStyle name="Cálculo" xfId="62" builtinId="22" customBuiltin="1"/>
    <cellStyle name="Celda de comprobación" xfId="64" builtinId="23" customBuiltin="1"/>
    <cellStyle name="Celda vinculada" xfId="63" builtinId="24" customBuiltin="1"/>
    <cellStyle name="Encabezado 4" xfId="56" builtinId="19" customBuiltin="1"/>
    <cellStyle name="Énfasis1" xfId="69" builtinId="29" customBuiltin="1"/>
    <cellStyle name="Énfasis2" xfId="73" builtinId="33" customBuiltin="1"/>
    <cellStyle name="Énfasis3" xfId="77" builtinId="37" customBuiltin="1"/>
    <cellStyle name="Énfasis4" xfId="81" builtinId="41" customBuiltin="1"/>
    <cellStyle name="Énfasis5" xfId="85" builtinId="45" customBuiltin="1"/>
    <cellStyle name="Énfasis6" xfId="89" builtinId="49" customBuiltin="1"/>
    <cellStyle name="Entrada" xfId="60" builtinId="20" customBuiltin="1"/>
    <cellStyle name="Estilo 1" xfId="3"/>
    <cellStyle name="Estilo 2" xfId="4"/>
    <cellStyle name="Estilo 3" xfId="5"/>
    <cellStyle name="Estilo 4" xfId="6"/>
    <cellStyle name="Excel Built-in Normal" xfId="7"/>
    <cellStyle name="Hipervínculo" xfId="2" builtinId="8"/>
    <cellStyle name="Incorrecto" xfId="58" builtinId="27" customBuiltin="1"/>
    <cellStyle name="Millares 2" xfId="8"/>
    <cellStyle name="Millares 2 2" xfId="9"/>
    <cellStyle name="Millares 2 3" xfId="10"/>
    <cellStyle name="Millares 3 2 2" xfId="11"/>
    <cellStyle name="Millares 3 3" xfId="12"/>
    <cellStyle name="Millares 4_Indicadores de Gestion Investigacion" xfId="13"/>
    <cellStyle name="Moneda" xfId="51" builtinId="4"/>
    <cellStyle name="Moneda 2" xfId="14"/>
    <cellStyle name="Neutral" xfId="59" builtinId="28" customBuiltin="1"/>
    <cellStyle name="Normal" xfId="0" builtinId="0"/>
    <cellStyle name="Normal 10" xfId="15"/>
    <cellStyle name="Normal 10 2" xfId="16"/>
    <cellStyle name="Normal 10 3" xfId="17"/>
    <cellStyle name="Normal 2" xfId="1"/>
    <cellStyle name="Normal 2 2" xfId="18"/>
    <cellStyle name="Normal 2 24" xfId="19"/>
    <cellStyle name="Normal 2 3" xfId="20"/>
    <cellStyle name="Normal 2 4" xfId="21"/>
    <cellStyle name="Normal 2 5" xfId="22"/>
    <cellStyle name="Normal 2 5 2" xfId="23"/>
    <cellStyle name="Normal 2 5 2 2" xfId="24"/>
    <cellStyle name="Normal 2 5 3" xfId="25"/>
    <cellStyle name="Normal 2_Encuesta_SuperGiros_20101006c" xfId="26"/>
    <cellStyle name="Normal 3" xfId="27"/>
    <cellStyle name="Normal 3 2" xfId="28"/>
    <cellStyle name="Normal 4" xfId="29"/>
    <cellStyle name="Normal 4 2" xfId="30"/>
    <cellStyle name="Normal 4 3" xfId="31"/>
    <cellStyle name="Normal 4 4" xfId="32"/>
    <cellStyle name="Normal 5" xfId="33"/>
    <cellStyle name="Normal 5 2" xfId="34"/>
    <cellStyle name="Normal 5 3" xfId="35"/>
    <cellStyle name="Normal 6" xfId="36"/>
    <cellStyle name="Normal 6 2" xfId="37"/>
    <cellStyle name="Normal 6 3" xfId="38"/>
    <cellStyle name="Normal 7" xfId="39"/>
    <cellStyle name="Normal 7 2" xfId="40"/>
    <cellStyle name="Normal 7 3" xfId="41"/>
    <cellStyle name="Normal 8" xfId="42"/>
    <cellStyle name="Normal 8 2" xfId="43"/>
    <cellStyle name="Normal 8 3" xfId="44"/>
    <cellStyle name="Normal 9" xfId="45"/>
    <cellStyle name="Normal 9 2" xfId="46"/>
    <cellStyle name="Normal 9 3" xfId="47"/>
    <cellStyle name="Notas" xfId="66" builtinId="10" customBuiltin="1"/>
    <cellStyle name="Porcentual 2" xfId="48"/>
    <cellStyle name="Porcentual 4 2" xfId="49"/>
    <cellStyle name="Porcentual 5" xfId="50"/>
    <cellStyle name="Salida" xfId="61" builtinId="21" customBuiltin="1"/>
    <cellStyle name="Texto de advertencia" xfId="65" builtinId="11" customBuiltin="1"/>
    <cellStyle name="Texto explicativo" xfId="67" builtinId="53" customBuiltin="1"/>
    <cellStyle name="Título" xfId="52" builtinId="15" customBuiltin="1"/>
    <cellStyle name="Título 1" xfId="53" builtinId="16" customBuiltin="1"/>
    <cellStyle name="Título 2" xfId="54" builtinId="17" customBuiltin="1"/>
    <cellStyle name="Título 3" xfId="55" builtinId="18" customBuiltin="1"/>
    <cellStyle name="Total" xfId="68" builtinId="25" customBuiltin="1"/>
  </cellStyles>
  <dxfs count="456"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strike val="0"/>
        <color theme="0"/>
      </font>
      <fill>
        <patternFill patternType="solid">
          <fgColor theme="0"/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 style="thin">
          <color auto="1"/>
        </right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strike val="0"/>
        <color theme="0"/>
      </font>
      <fill>
        <patternFill patternType="solid">
          <fgColor theme="0"/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 style="thin">
          <color auto="1"/>
        </right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strike val="0"/>
        <color theme="0"/>
      </font>
      <fill>
        <patternFill patternType="solid">
          <fgColor theme="0"/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 style="thin">
          <color auto="1"/>
        </right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strike val="0"/>
        <color theme="0"/>
      </font>
      <fill>
        <patternFill patternType="solid">
          <fgColor theme="0"/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 style="thin">
          <color auto="1"/>
        </right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strike val="0"/>
        <color theme="0"/>
      </font>
      <fill>
        <patternFill patternType="solid">
          <fgColor theme="0"/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 style="thin">
          <color auto="1"/>
        </right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strike val="0"/>
        <color theme="0"/>
      </font>
      <fill>
        <patternFill patternType="solid">
          <fgColor theme="0"/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 style="thin">
          <color auto="1"/>
        </right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trlProps/ctrlProp1.xml><?xml version="1.0" encoding="utf-8"?>
<formControlPr xmlns="http://schemas.microsoft.com/office/spreadsheetml/2009/9/main" objectType="Radio" firstButton="1" fmlaLink="$P$6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firstButton="1" fmlaLink="$P$6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firstButton="1" fmlaLink="$P$6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30.xml><?xml version="1.0" encoding="utf-8"?>
<formControlPr xmlns="http://schemas.microsoft.com/office/spreadsheetml/2009/9/main" objectType="Radio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Radio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lockText="1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Radio" firstButton="1" fmlaLink="$P$6" lockText="1" noThreeD="1"/>
</file>

<file path=xl/ctrlProps/ctrlProp152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Radio" lockText="1" noThreeD="1"/>
</file>

<file path=xl/ctrlProps/ctrlProp156.xml><?xml version="1.0" encoding="utf-8"?>
<formControlPr xmlns="http://schemas.microsoft.com/office/spreadsheetml/2009/9/main" objectType="Radio" lockText="1" noThreeD="1"/>
</file>

<file path=xl/ctrlProps/ctrlProp157.xml><?xml version="1.0" encoding="utf-8"?>
<formControlPr xmlns="http://schemas.microsoft.com/office/spreadsheetml/2009/9/main" objectType="Radio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60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Radio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Radio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Radio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70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Radio" lockText="1" noThreeD="1"/>
</file>

<file path=xl/ctrlProps/ctrlProp172.xml><?xml version="1.0" encoding="utf-8"?>
<formControlPr xmlns="http://schemas.microsoft.com/office/spreadsheetml/2009/9/main" objectType="Radio" lockText="1" noThreeD="1"/>
</file>

<file path=xl/ctrlProps/ctrlProp173.xml><?xml version="1.0" encoding="utf-8"?>
<formControlPr xmlns="http://schemas.microsoft.com/office/spreadsheetml/2009/9/main" objectType="Radio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Radio" firstButton="1" fmlaLink="$P$6" lockText="1" noThreeD="1"/>
</file>

<file path=xl/ctrlProps/ctrlProp177.xml><?xml version="1.0" encoding="utf-8"?>
<formControlPr xmlns="http://schemas.microsoft.com/office/spreadsheetml/2009/9/main" objectType="Radio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80.xml><?xml version="1.0" encoding="utf-8"?>
<formControlPr xmlns="http://schemas.microsoft.com/office/spreadsheetml/2009/9/main" objectType="Radio" lockText="1" noThreeD="1"/>
</file>

<file path=xl/ctrlProps/ctrlProp181.xml><?xml version="1.0" encoding="utf-8"?>
<formControlPr xmlns="http://schemas.microsoft.com/office/spreadsheetml/2009/9/main" objectType="Radio" lockText="1" noThreeD="1"/>
</file>

<file path=xl/ctrlProps/ctrlProp182.xml><?xml version="1.0" encoding="utf-8"?>
<formControlPr xmlns="http://schemas.microsoft.com/office/spreadsheetml/2009/9/main" objectType="Radio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Radio" lockText="1" noThreeD="1"/>
</file>

<file path=xl/ctrlProps/ctrlProp185.xml><?xml version="1.0" encoding="utf-8"?>
<formControlPr xmlns="http://schemas.microsoft.com/office/spreadsheetml/2009/9/main" objectType="Radio" lockText="1" noThreeD="1"/>
</file>

<file path=xl/ctrlProps/ctrlProp186.xml><?xml version="1.0" encoding="utf-8"?>
<formControlPr xmlns="http://schemas.microsoft.com/office/spreadsheetml/2009/9/main" objectType="Radio" lockText="1" noThreeD="1"/>
</file>

<file path=xl/ctrlProps/ctrlProp187.xml><?xml version="1.0" encoding="utf-8"?>
<formControlPr xmlns="http://schemas.microsoft.com/office/spreadsheetml/2009/9/main" objectType="Radio" lockText="1" noThreeD="1"/>
</file>

<file path=xl/ctrlProps/ctrlProp188.xml><?xml version="1.0" encoding="utf-8"?>
<formControlPr xmlns="http://schemas.microsoft.com/office/spreadsheetml/2009/9/main" objectType="Radio" lockText="1" noThreeD="1"/>
</file>

<file path=xl/ctrlProps/ctrlProp189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190.xml><?xml version="1.0" encoding="utf-8"?>
<formControlPr xmlns="http://schemas.microsoft.com/office/spreadsheetml/2009/9/main" objectType="Radio" lockText="1" noThreeD="1"/>
</file>

<file path=xl/ctrlProps/ctrlProp191.xml><?xml version="1.0" encoding="utf-8"?>
<formControlPr xmlns="http://schemas.microsoft.com/office/spreadsheetml/2009/9/main" objectType="Radio" lockText="1" noThreeD="1"/>
</file>

<file path=xl/ctrlProps/ctrlProp192.xml><?xml version="1.0" encoding="utf-8"?>
<formControlPr xmlns="http://schemas.microsoft.com/office/spreadsheetml/2009/9/main" objectType="Radio" lockText="1" noThreeD="1"/>
</file>

<file path=xl/ctrlProps/ctrlProp193.xml><?xml version="1.0" encoding="utf-8"?>
<formControlPr xmlns="http://schemas.microsoft.com/office/spreadsheetml/2009/9/main" objectType="Radio" lockText="1" noThreeD="1"/>
</file>

<file path=xl/ctrlProps/ctrlProp194.xml><?xml version="1.0" encoding="utf-8"?>
<formControlPr xmlns="http://schemas.microsoft.com/office/spreadsheetml/2009/9/main" objectType="Radio" lockText="1" noThreeD="1"/>
</file>

<file path=xl/ctrlProps/ctrlProp195.xml><?xml version="1.0" encoding="utf-8"?>
<formControlPr xmlns="http://schemas.microsoft.com/office/spreadsheetml/2009/9/main" objectType="Radio" lockText="1" noThreeD="1"/>
</file>

<file path=xl/ctrlProps/ctrlProp196.xml><?xml version="1.0" encoding="utf-8"?>
<formControlPr xmlns="http://schemas.microsoft.com/office/spreadsheetml/2009/9/main" objectType="Radio" lockText="1" noThreeD="1"/>
</file>

<file path=xl/ctrlProps/ctrlProp197.xml><?xml version="1.0" encoding="utf-8"?>
<formControlPr xmlns="http://schemas.microsoft.com/office/spreadsheetml/2009/9/main" objectType="Radio" lockText="1" noThreeD="1"/>
</file>

<file path=xl/ctrlProps/ctrlProp198.xml><?xml version="1.0" encoding="utf-8"?>
<formControlPr xmlns="http://schemas.microsoft.com/office/spreadsheetml/2009/9/main" objectType="Radio" lockText="1" noThreeD="1"/>
</file>

<file path=xl/ctrlProps/ctrlProp19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00.xml><?xml version="1.0" encoding="utf-8"?>
<formControlPr xmlns="http://schemas.microsoft.com/office/spreadsheetml/2009/9/main" objectType="Radio" lockText="1" noThreeD="1"/>
</file>

<file path=xl/ctrlProps/ctrlProp201.xml><?xml version="1.0" encoding="utf-8"?>
<formControlPr xmlns="http://schemas.microsoft.com/office/spreadsheetml/2009/9/main" objectType="Radio" firstButton="1" fmlaLink="$P$6" lockText="1" noThreeD="1"/>
</file>

<file path=xl/ctrlProps/ctrlProp202.xml><?xml version="1.0" encoding="utf-8"?>
<formControlPr xmlns="http://schemas.microsoft.com/office/spreadsheetml/2009/9/main" objectType="Radio" lockText="1" noThreeD="1"/>
</file>

<file path=xl/ctrlProps/ctrlProp203.xml><?xml version="1.0" encoding="utf-8"?>
<formControlPr xmlns="http://schemas.microsoft.com/office/spreadsheetml/2009/9/main" objectType="Radio" lockText="1" noThreeD="1"/>
</file>

<file path=xl/ctrlProps/ctrlProp204.xml><?xml version="1.0" encoding="utf-8"?>
<formControlPr xmlns="http://schemas.microsoft.com/office/spreadsheetml/2009/9/main" objectType="Radio" lockText="1" noThreeD="1"/>
</file>

<file path=xl/ctrlProps/ctrlProp205.xml><?xml version="1.0" encoding="utf-8"?>
<formControlPr xmlns="http://schemas.microsoft.com/office/spreadsheetml/2009/9/main" objectType="Radio" lockText="1" noThreeD="1"/>
</file>

<file path=xl/ctrlProps/ctrlProp206.xml><?xml version="1.0" encoding="utf-8"?>
<formControlPr xmlns="http://schemas.microsoft.com/office/spreadsheetml/2009/9/main" objectType="Radio" lockText="1" noThreeD="1"/>
</file>

<file path=xl/ctrlProps/ctrlProp207.xml><?xml version="1.0" encoding="utf-8"?>
<formControlPr xmlns="http://schemas.microsoft.com/office/spreadsheetml/2009/9/main" objectType="Radio" lockText="1" noThreeD="1"/>
</file>

<file path=xl/ctrlProps/ctrlProp208.xml><?xml version="1.0" encoding="utf-8"?>
<formControlPr xmlns="http://schemas.microsoft.com/office/spreadsheetml/2009/9/main" objectType="Radio" lockText="1" noThreeD="1"/>
</file>

<file path=xl/ctrlProps/ctrlProp209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10.xml><?xml version="1.0" encoding="utf-8"?>
<formControlPr xmlns="http://schemas.microsoft.com/office/spreadsheetml/2009/9/main" objectType="Radio" lockText="1" noThreeD="1"/>
</file>

<file path=xl/ctrlProps/ctrlProp211.xml><?xml version="1.0" encoding="utf-8"?>
<formControlPr xmlns="http://schemas.microsoft.com/office/spreadsheetml/2009/9/main" objectType="Radio" lockText="1" noThreeD="1"/>
</file>

<file path=xl/ctrlProps/ctrlProp212.xml><?xml version="1.0" encoding="utf-8"?>
<formControlPr xmlns="http://schemas.microsoft.com/office/spreadsheetml/2009/9/main" objectType="Radio" lockText="1" noThreeD="1"/>
</file>

<file path=xl/ctrlProps/ctrlProp213.xml><?xml version="1.0" encoding="utf-8"?>
<formControlPr xmlns="http://schemas.microsoft.com/office/spreadsheetml/2009/9/main" objectType="Radio" lockText="1" noThreeD="1"/>
</file>

<file path=xl/ctrlProps/ctrlProp214.xml><?xml version="1.0" encoding="utf-8"?>
<formControlPr xmlns="http://schemas.microsoft.com/office/spreadsheetml/2009/9/main" objectType="Radio" lockText="1" noThreeD="1"/>
</file>

<file path=xl/ctrlProps/ctrlProp215.xml><?xml version="1.0" encoding="utf-8"?>
<formControlPr xmlns="http://schemas.microsoft.com/office/spreadsheetml/2009/9/main" objectType="Radio" lockText="1" noThreeD="1"/>
</file>

<file path=xl/ctrlProps/ctrlProp216.xml><?xml version="1.0" encoding="utf-8"?>
<formControlPr xmlns="http://schemas.microsoft.com/office/spreadsheetml/2009/9/main" objectType="Radio" lockText="1" noThreeD="1"/>
</file>

<file path=xl/ctrlProps/ctrlProp217.xml><?xml version="1.0" encoding="utf-8"?>
<formControlPr xmlns="http://schemas.microsoft.com/office/spreadsheetml/2009/9/main" objectType="Radio" lockText="1" noThreeD="1"/>
</file>

<file path=xl/ctrlProps/ctrlProp218.xml><?xml version="1.0" encoding="utf-8"?>
<formControlPr xmlns="http://schemas.microsoft.com/office/spreadsheetml/2009/9/main" objectType="Radio" lockText="1" noThreeD="1"/>
</file>

<file path=xl/ctrlProps/ctrlProp219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20.xml><?xml version="1.0" encoding="utf-8"?>
<formControlPr xmlns="http://schemas.microsoft.com/office/spreadsheetml/2009/9/main" objectType="Radio" lockText="1" noThreeD="1"/>
</file>

<file path=xl/ctrlProps/ctrlProp221.xml><?xml version="1.0" encoding="utf-8"?>
<formControlPr xmlns="http://schemas.microsoft.com/office/spreadsheetml/2009/9/main" objectType="Radio" lockText="1" noThreeD="1"/>
</file>

<file path=xl/ctrlProps/ctrlProp222.xml><?xml version="1.0" encoding="utf-8"?>
<formControlPr xmlns="http://schemas.microsoft.com/office/spreadsheetml/2009/9/main" objectType="Radio" lockText="1" noThreeD="1"/>
</file>

<file path=xl/ctrlProps/ctrlProp223.xml><?xml version="1.0" encoding="utf-8"?>
<formControlPr xmlns="http://schemas.microsoft.com/office/spreadsheetml/2009/9/main" objectType="Radio" lockText="1" noThreeD="1"/>
</file>

<file path=xl/ctrlProps/ctrlProp224.xml><?xml version="1.0" encoding="utf-8"?>
<formControlPr xmlns="http://schemas.microsoft.com/office/spreadsheetml/2009/9/main" objectType="Radio" lockText="1" noThreeD="1"/>
</file>

<file path=xl/ctrlProps/ctrlProp225.xml><?xml version="1.0" encoding="utf-8"?>
<formControlPr xmlns="http://schemas.microsoft.com/office/spreadsheetml/2009/9/main" objectType="Radio" lockText="1" noThreeD="1"/>
</file>

<file path=xl/ctrlProps/ctrlProp226.xml><?xml version="1.0" encoding="utf-8"?>
<formControlPr xmlns="http://schemas.microsoft.com/office/spreadsheetml/2009/9/main" objectType="Radio" firstButton="1" fmlaLink="$P$6" lockText="1" noThreeD="1"/>
</file>

<file path=xl/ctrlProps/ctrlProp227.xml><?xml version="1.0" encoding="utf-8"?>
<formControlPr xmlns="http://schemas.microsoft.com/office/spreadsheetml/2009/9/main" objectType="Radio" lockText="1" noThreeD="1"/>
</file>

<file path=xl/ctrlProps/ctrlProp228.xml><?xml version="1.0" encoding="utf-8"?>
<formControlPr xmlns="http://schemas.microsoft.com/office/spreadsheetml/2009/9/main" objectType="Radio" lockText="1" noThreeD="1"/>
</file>

<file path=xl/ctrlProps/ctrlProp229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30.xml><?xml version="1.0" encoding="utf-8"?>
<formControlPr xmlns="http://schemas.microsoft.com/office/spreadsheetml/2009/9/main" objectType="Radio" lockText="1" noThreeD="1"/>
</file>

<file path=xl/ctrlProps/ctrlProp231.xml><?xml version="1.0" encoding="utf-8"?>
<formControlPr xmlns="http://schemas.microsoft.com/office/spreadsheetml/2009/9/main" objectType="Radio" lockText="1" noThreeD="1"/>
</file>

<file path=xl/ctrlProps/ctrlProp232.xml><?xml version="1.0" encoding="utf-8"?>
<formControlPr xmlns="http://schemas.microsoft.com/office/spreadsheetml/2009/9/main" objectType="Radio" lockText="1" noThreeD="1"/>
</file>

<file path=xl/ctrlProps/ctrlProp233.xml><?xml version="1.0" encoding="utf-8"?>
<formControlPr xmlns="http://schemas.microsoft.com/office/spreadsheetml/2009/9/main" objectType="Radio" lockText="1" noThreeD="1"/>
</file>

<file path=xl/ctrlProps/ctrlProp234.xml><?xml version="1.0" encoding="utf-8"?>
<formControlPr xmlns="http://schemas.microsoft.com/office/spreadsheetml/2009/9/main" objectType="Radio" lockText="1" noThreeD="1"/>
</file>

<file path=xl/ctrlProps/ctrlProp235.xml><?xml version="1.0" encoding="utf-8"?>
<formControlPr xmlns="http://schemas.microsoft.com/office/spreadsheetml/2009/9/main" objectType="Radio" lockText="1" noThreeD="1"/>
</file>

<file path=xl/ctrlProps/ctrlProp236.xml><?xml version="1.0" encoding="utf-8"?>
<formControlPr xmlns="http://schemas.microsoft.com/office/spreadsheetml/2009/9/main" objectType="Radio" lockText="1" noThreeD="1"/>
</file>

<file path=xl/ctrlProps/ctrlProp237.xml><?xml version="1.0" encoding="utf-8"?>
<formControlPr xmlns="http://schemas.microsoft.com/office/spreadsheetml/2009/9/main" objectType="Radio" lockText="1" noThreeD="1"/>
</file>

<file path=xl/ctrlProps/ctrlProp238.xml><?xml version="1.0" encoding="utf-8"?>
<formControlPr xmlns="http://schemas.microsoft.com/office/spreadsheetml/2009/9/main" objectType="Radio" lockText="1" noThreeD="1"/>
</file>

<file path=xl/ctrlProps/ctrlProp239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40.xml><?xml version="1.0" encoding="utf-8"?>
<formControlPr xmlns="http://schemas.microsoft.com/office/spreadsheetml/2009/9/main" objectType="Radio" lockText="1" noThreeD="1"/>
</file>

<file path=xl/ctrlProps/ctrlProp241.xml><?xml version="1.0" encoding="utf-8"?>
<formControlPr xmlns="http://schemas.microsoft.com/office/spreadsheetml/2009/9/main" objectType="Radio" lockText="1" noThreeD="1"/>
</file>

<file path=xl/ctrlProps/ctrlProp242.xml><?xml version="1.0" encoding="utf-8"?>
<formControlPr xmlns="http://schemas.microsoft.com/office/spreadsheetml/2009/9/main" objectType="Radio" lockText="1" noThreeD="1"/>
</file>

<file path=xl/ctrlProps/ctrlProp243.xml><?xml version="1.0" encoding="utf-8"?>
<formControlPr xmlns="http://schemas.microsoft.com/office/spreadsheetml/2009/9/main" objectType="Radio" lockText="1" noThreeD="1"/>
</file>

<file path=xl/ctrlProps/ctrlProp244.xml><?xml version="1.0" encoding="utf-8"?>
<formControlPr xmlns="http://schemas.microsoft.com/office/spreadsheetml/2009/9/main" objectType="Radio" lockText="1" noThreeD="1"/>
</file>

<file path=xl/ctrlProps/ctrlProp245.xml><?xml version="1.0" encoding="utf-8"?>
<formControlPr xmlns="http://schemas.microsoft.com/office/spreadsheetml/2009/9/main" objectType="Radio" lockText="1" noThreeD="1"/>
</file>

<file path=xl/ctrlProps/ctrlProp246.xml><?xml version="1.0" encoding="utf-8"?>
<formControlPr xmlns="http://schemas.microsoft.com/office/spreadsheetml/2009/9/main" objectType="Radio" lockText="1" noThreeD="1"/>
</file>

<file path=xl/ctrlProps/ctrlProp247.xml><?xml version="1.0" encoding="utf-8"?>
<formControlPr xmlns="http://schemas.microsoft.com/office/spreadsheetml/2009/9/main" objectType="Radio" lockText="1" noThreeD="1"/>
</file>

<file path=xl/ctrlProps/ctrlProp248.xml><?xml version="1.0" encoding="utf-8"?>
<formControlPr xmlns="http://schemas.microsoft.com/office/spreadsheetml/2009/9/main" objectType="Radio" lockText="1" noThreeD="1"/>
</file>

<file path=xl/ctrlProps/ctrlProp249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50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fmlaLink="$P$6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firstButton="1" fmlaLink="$P$6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firstButton="1" fmlaLink="$P$6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602508</xdr:colOff>
      <xdr:row>0</xdr:row>
      <xdr:rowOff>46666</xdr:rowOff>
    </xdr:from>
    <xdr:to>
      <xdr:col>8</xdr:col>
      <xdr:colOff>786357</xdr:colOff>
      <xdr:row>3</xdr:row>
      <xdr:rowOff>168236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3124" y="46666"/>
          <a:ext cx="1593029" cy="70872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2</xdr:row>
      <xdr:rowOff>31750</xdr:rowOff>
    </xdr:from>
    <xdr:to>
      <xdr:col>9</xdr:col>
      <xdr:colOff>391539</xdr:colOff>
      <xdr:row>2</xdr:row>
      <xdr:rowOff>724820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31750"/>
          <a:ext cx="1582164" cy="6930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19050</xdr:rowOff>
        </xdr:from>
        <xdr:to>
          <xdr:col>4</xdr:col>
          <xdr:colOff>28575</xdr:colOff>
          <xdr:row>5</xdr:row>
          <xdr:rowOff>9525</xdr:rowOff>
        </xdr:to>
        <xdr:sp macro="" textlink="">
          <xdr:nvSpPr>
            <xdr:cNvPr id="5124" name="Option Butto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19050</xdr:rowOff>
        </xdr:from>
        <xdr:to>
          <xdr:col>3</xdr:col>
          <xdr:colOff>190500</xdr:colOff>
          <xdr:row>6</xdr:row>
          <xdr:rowOff>209550</xdr:rowOff>
        </xdr:to>
        <xdr:sp macro="" textlink="">
          <xdr:nvSpPr>
            <xdr:cNvPr id="5127" name="Option Button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19050</xdr:rowOff>
        </xdr:from>
        <xdr:to>
          <xdr:col>5</xdr:col>
          <xdr:colOff>200025</xdr:colOff>
          <xdr:row>5</xdr:row>
          <xdr:rowOff>9525</xdr:rowOff>
        </xdr:to>
        <xdr:sp macro="" textlink="">
          <xdr:nvSpPr>
            <xdr:cNvPr id="5128" name="Option Button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19050</xdr:rowOff>
        </xdr:from>
        <xdr:to>
          <xdr:col>7</xdr:col>
          <xdr:colOff>200025</xdr:colOff>
          <xdr:row>5</xdr:row>
          <xdr:rowOff>9525</xdr:rowOff>
        </xdr:to>
        <xdr:sp macro="" textlink="">
          <xdr:nvSpPr>
            <xdr:cNvPr id="5129" name="Option Button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19050</xdr:rowOff>
        </xdr:from>
        <xdr:to>
          <xdr:col>9</xdr:col>
          <xdr:colOff>200025</xdr:colOff>
          <xdr:row>5</xdr:row>
          <xdr:rowOff>9525</xdr:rowOff>
        </xdr:to>
        <xdr:sp macro="" textlink="">
          <xdr:nvSpPr>
            <xdr:cNvPr id="5130" name="Option Button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19050</xdr:rowOff>
        </xdr:from>
        <xdr:to>
          <xdr:col>11</xdr:col>
          <xdr:colOff>190500</xdr:colOff>
          <xdr:row>5</xdr:row>
          <xdr:rowOff>9525</xdr:rowOff>
        </xdr:to>
        <xdr:sp macro="" textlink="">
          <xdr:nvSpPr>
            <xdr:cNvPr id="5131" name="Option Button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28575</xdr:rowOff>
        </xdr:from>
        <xdr:to>
          <xdr:col>3</xdr:col>
          <xdr:colOff>190500</xdr:colOff>
          <xdr:row>8</xdr:row>
          <xdr:rowOff>209550</xdr:rowOff>
        </xdr:to>
        <xdr:sp macro="" textlink="">
          <xdr:nvSpPr>
            <xdr:cNvPr id="5132" name="Option Button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200025</xdr:colOff>
          <xdr:row>8</xdr:row>
          <xdr:rowOff>209550</xdr:rowOff>
        </xdr:to>
        <xdr:sp macro="" textlink="">
          <xdr:nvSpPr>
            <xdr:cNvPr id="5133" name="Option Button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28575</xdr:rowOff>
        </xdr:from>
        <xdr:to>
          <xdr:col>7</xdr:col>
          <xdr:colOff>200025</xdr:colOff>
          <xdr:row>8</xdr:row>
          <xdr:rowOff>209550</xdr:rowOff>
        </xdr:to>
        <xdr:sp macro="" textlink="">
          <xdr:nvSpPr>
            <xdr:cNvPr id="5134" name="Option Button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28575</xdr:rowOff>
        </xdr:from>
        <xdr:to>
          <xdr:col>9</xdr:col>
          <xdr:colOff>200025</xdr:colOff>
          <xdr:row>8</xdr:row>
          <xdr:rowOff>209550</xdr:rowOff>
        </xdr:to>
        <xdr:sp macro="" textlink="">
          <xdr:nvSpPr>
            <xdr:cNvPr id="5135" name="Option Button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28575</xdr:rowOff>
        </xdr:from>
        <xdr:to>
          <xdr:col>11</xdr:col>
          <xdr:colOff>190500</xdr:colOff>
          <xdr:row>8</xdr:row>
          <xdr:rowOff>209550</xdr:rowOff>
        </xdr:to>
        <xdr:sp macro="" textlink="">
          <xdr:nvSpPr>
            <xdr:cNvPr id="5136" name="Option Button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28575</xdr:rowOff>
        </xdr:from>
        <xdr:to>
          <xdr:col>3</xdr:col>
          <xdr:colOff>190500</xdr:colOff>
          <xdr:row>10</xdr:row>
          <xdr:rowOff>209550</xdr:rowOff>
        </xdr:to>
        <xdr:sp macro="" textlink="">
          <xdr:nvSpPr>
            <xdr:cNvPr id="5137" name="Option Button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28575</xdr:rowOff>
        </xdr:from>
        <xdr:to>
          <xdr:col>7</xdr:col>
          <xdr:colOff>200025</xdr:colOff>
          <xdr:row>10</xdr:row>
          <xdr:rowOff>209550</xdr:rowOff>
        </xdr:to>
        <xdr:sp macro="" textlink="">
          <xdr:nvSpPr>
            <xdr:cNvPr id="5138" name="Option Button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28575</xdr:rowOff>
        </xdr:from>
        <xdr:to>
          <xdr:col>9</xdr:col>
          <xdr:colOff>200025</xdr:colOff>
          <xdr:row>10</xdr:row>
          <xdr:rowOff>209550</xdr:rowOff>
        </xdr:to>
        <xdr:sp macro="" textlink="">
          <xdr:nvSpPr>
            <xdr:cNvPr id="5139" name="Option Button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28575</xdr:rowOff>
        </xdr:from>
        <xdr:to>
          <xdr:col>11</xdr:col>
          <xdr:colOff>190500</xdr:colOff>
          <xdr:row>10</xdr:row>
          <xdr:rowOff>209550</xdr:rowOff>
        </xdr:to>
        <xdr:sp macro="" textlink="">
          <xdr:nvSpPr>
            <xdr:cNvPr id="5140" name="Option Button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19050</xdr:rowOff>
        </xdr:from>
        <xdr:to>
          <xdr:col>3</xdr:col>
          <xdr:colOff>190500</xdr:colOff>
          <xdr:row>12</xdr:row>
          <xdr:rowOff>209550</xdr:rowOff>
        </xdr:to>
        <xdr:sp macro="" textlink="">
          <xdr:nvSpPr>
            <xdr:cNvPr id="5141" name="Option Button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200025</xdr:colOff>
          <xdr:row>12</xdr:row>
          <xdr:rowOff>209550</xdr:rowOff>
        </xdr:to>
        <xdr:sp macro="" textlink="">
          <xdr:nvSpPr>
            <xdr:cNvPr id="5142" name="Option Button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200025</xdr:colOff>
          <xdr:row>12</xdr:row>
          <xdr:rowOff>209550</xdr:rowOff>
        </xdr:to>
        <xdr:sp macro="" textlink="">
          <xdr:nvSpPr>
            <xdr:cNvPr id="5143" name="Option Button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9</xdr:col>
          <xdr:colOff>200025</xdr:colOff>
          <xdr:row>12</xdr:row>
          <xdr:rowOff>209550</xdr:rowOff>
        </xdr:to>
        <xdr:sp macro="" textlink="">
          <xdr:nvSpPr>
            <xdr:cNvPr id="5144" name="Option Button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19050</xdr:rowOff>
        </xdr:from>
        <xdr:to>
          <xdr:col>11</xdr:col>
          <xdr:colOff>190500</xdr:colOff>
          <xdr:row>12</xdr:row>
          <xdr:rowOff>209550</xdr:rowOff>
        </xdr:to>
        <xdr:sp macro="" textlink="">
          <xdr:nvSpPr>
            <xdr:cNvPr id="5145" name="Option Button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200025</xdr:colOff>
          <xdr:row>6</xdr:row>
          <xdr:rowOff>209550</xdr:rowOff>
        </xdr:to>
        <xdr:sp macro="" textlink="">
          <xdr:nvSpPr>
            <xdr:cNvPr id="5146" name="Option Button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200025</xdr:colOff>
          <xdr:row>6</xdr:row>
          <xdr:rowOff>209550</xdr:rowOff>
        </xdr:to>
        <xdr:sp macro="" textlink="">
          <xdr:nvSpPr>
            <xdr:cNvPr id="5147" name="Option Button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19050</xdr:rowOff>
        </xdr:from>
        <xdr:to>
          <xdr:col>9</xdr:col>
          <xdr:colOff>200025</xdr:colOff>
          <xdr:row>6</xdr:row>
          <xdr:rowOff>209550</xdr:rowOff>
        </xdr:to>
        <xdr:sp macro="" textlink="">
          <xdr:nvSpPr>
            <xdr:cNvPr id="5148" name="Option Button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19050</xdr:rowOff>
        </xdr:from>
        <xdr:to>
          <xdr:col>11</xdr:col>
          <xdr:colOff>190500</xdr:colOff>
          <xdr:row>6</xdr:row>
          <xdr:rowOff>209550</xdr:rowOff>
        </xdr:to>
        <xdr:sp macro="" textlink="">
          <xdr:nvSpPr>
            <xdr:cNvPr id="5149" name="Option Button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28575</xdr:rowOff>
        </xdr:from>
        <xdr:to>
          <xdr:col>5</xdr:col>
          <xdr:colOff>200025</xdr:colOff>
          <xdr:row>10</xdr:row>
          <xdr:rowOff>209550</xdr:rowOff>
        </xdr:to>
        <xdr:sp macro="" textlink="">
          <xdr:nvSpPr>
            <xdr:cNvPr id="5150" name="Option Button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19050</xdr:rowOff>
        </xdr:from>
        <xdr:to>
          <xdr:col>4</xdr:col>
          <xdr:colOff>28575</xdr:colOff>
          <xdr:row>5</xdr:row>
          <xdr:rowOff>9525</xdr:rowOff>
        </xdr:to>
        <xdr:sp macro="" textlink="">
          <xdr:nvSpPr>
            <xdr:cNvPr id="21505" name="Option Button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19050</xdr:rowOff>
        </xdr:from>
        <xdr:to>
          <xdr:col>3</xdr:col>
          <xdr:colOff>190500</xdr:colOff>
          <xdr:row>6</xdr:row>
          <xdr:rowOff>209550</xdr:rowOff>
        </xdr:to>
        <xdr:sp macro="" textlink="">
          <xdr:nvSpPr>
            <xdr:cNvPr id="21506" name="Option Button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19050</xdr:rowOff>
        </xdr:from>
        <xdr:to>
          <xdr:col>5</xdr:col>
          <xdr:colOff>200025</xdr:colOff>
          <xdr:row>5</xdr:row>
          <xdr:rowOff>9525</xdr:rowOff>
        </xdr:to>
        <xdr:sp macro="" textlink="">
          <xdr:nvSpPr>
            <xdr:cNvPr id="21507" name="Option Button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19050</xdr:rowOff>
        </xdr:from>
        <xdr:to>
          <xdr:col>7</xdr:col>
          <xdr:colOff>200025</xdr:colOff>
          <xdr:row>5</xdr:row>
          <xdr:rowOff>9525</xdr:rowOff>
        </xdr:to>
        <xdr:sp macro="" textlink="">
          <xdr:nvSpPr>
            <xdr:cNvPr id="21508" name="Option Button 4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19050</xdr:rowOff>
        </xdr:from>
        <xdr:to>
          <xdr:col>9</xdr:col>
          <xdr:colOff>200025</xdr:colOff>
          <xdr:row>5</xdr:row>
          <xdr:rowOff>9525</xdr:rowOff>
        </xdr:to>
        <xdr:sp macro="" textlink="">
          <xdr:nvSpPr>
            <xdr:cNvPr id="21509" name="Option Button 5" hidden="1">
              <a:extLst>
                <a:ext uri="{63B3BB69-23CF-44E3-9099-C40C66FF867C}">
                  <a14:compatExt spid="_x0000_s2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19050</xdr:rowOff>
        </xdr:from>
        <xdr:to>
          <xdr:col>11</xdr:col>
          <xdr:colOff>190500</xdr:colOff>
          <xdr:row>5</xdr:row>
          <xdr:rowOff>9525</xdr:rowOff>
        </xdr:to>
        <xdr:sp macro="" textlink="">
          <xdr:nvSpPr>
            <xdr:cNvPr id="21510" name="Option Button 6" hidden="1">
              <a:extLst>
                <a:ext uri="{63B3BB69-23CF-44E3-9099-C40C66FF867C}">
                  <a14:compatExt spid="_x0000_s2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28575</xdr:rowOff>
        </xdr:from>
        <xdr:to>
          <xdr:col>3</xdr:col>
          <xdr:colOff>190500</xdr:colOff>
          <xdr:row>8</xdr:row>
          <xdr:rowOff>209550</xdr:rowOff>
        </xdr:to>
        <xdr:sp macro="" textlink="">
          <xdr:nvSpPr>
            <xdr:cNvPr id="21511" name="Option Button 7" hidden="1">
              <a:extLst>
                <a:ext uri="{63B3BB69-23CF-44E3-9099-C40C66FF867C}">
                  <a14:compatExt spid="_x0000_s21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200025</xdr:colOff>
          <xdr:row>8</xdr:row>
          <xdr:rowOff>209550</xdr:rowOff>
        </xdr:to>
        <xdr:sp macro="" textlink="">
          <xdr:nvSpPr>
            <xdr:cNvPr id="21512" name="Option Button 8" hidden="1">
              <a:extLst>
                <a:ext uri="{63B3BB69-23CF-44E3-9099-C40C66FF867C}">
                  <a14:compatExt spid="_x0000_s2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28575</xdr:rowOff>
        </xdr:from>
        <xdr:to>
          <xdr:col>7</xdr:col>
          <xdr:colOff>200025</xdr:colOff>
          <xdr:row>8</xdr:row>
          <xdr:rowOff>209550</xdr:rowOff>
        </xdr:to>
        <xdr:sp macro="" textlink="">
          <xdr:nvSpPr>
            <xdr:cNvPr id="21513" name="Option Button 9" hidden="1">
              <a:extLst>
                <a:ext uri="{63B3BB69-23CF-44E3-9099-C40C66FF867C}">
                  <a14:compatExt spid="_x0000_s2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28575</xdr:rowOff>
        </xdr:from>
        <xdr:to>
          <xdr:col>9</xdr:col>
          <xdr:colOff>200025</xdr:colOff>
          <xdr:row>8</xdr:row>
          <xdr:rowOff>209550</xdr:rowOff>
        </xdr:to>
        <xdr:sp macro="" textlink="">
          <xdr:nvSpPr>
            <xdr:cNvPr id="21514" name="Option Button 10" hidden="1">
              <a:extLst>
                <a:ext uri="{63B3BB69-23CF-44E3-9099-C40C66FF867C}">
                  <a14:compatExt spid="_x0000_s2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28575</xdr:rowOff>
        </xdr:from>
        <xdr:to>
          <xdr:col>11</xdr:col>
          <xdr:colOff>190500</xdr:colOff>
          <xdr:row>8</xdr:row>
          <xdr:rowOff>209550</xdr:rowOff>
        </xdr:to>
        <xdr:sp macro="" textlink="">
          <xdr:nvSpPr>
            <xdr:cNvPr id="21515" name="Option Button 11" hidden="1">
              <a:extLst>
                <a:ext uri="{63B3BB69-23CF-44E3-9099-C40C66FF867C}">
                  <a14:compatExt spid="_x0000_s2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28575</xdr:rowOff>
        </xdr:from>
        <xdr:to>
          <xdr:col>3</xdr:col>
          <xdr:colOff>190500</xdr:colOff>
          <xdr:row>10</xdr:row>
          <xdr:rowOff>209550</xdr:rowOff>
        </xdr:to>
        <xdr:sp macro="" textlink="">
          <xdr:nvSpPr>
            <xdr:cNvPr id="21516" name="Option Button 12" hidden="1">
              <a:extLst>
                <a:ext uri="{63B3BB69-23CF-44E3-9099-C40C66FF867C}">
                  <a14:compatExt spid="_x0000_s2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28575</xdr:rowOff>
        </xdr:from>
        <xdr:to>
          <xdr:col>7</xdr:col>
          <xdr:colOff>200025</xdr:colOff>
          <xdr:row>10</xdr:row>
          <xdr:rowOff>209550</xdr:rowOff>
        </xdr:to>
        <xdr:sp macro="" textlink="">
          <xdr:nvSpPr>
            <xdr:cNvPr id="21517" name="Option Button 13" hidden="1">
              <a:extLst>
                <a:ext uri="{63B3BB69-23CF-44E3-9099-C40C66FF867C}">
                  <a14:compatExt spid="_x0000_s21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28575</xdr:rowOff>
        </xdr:from>
        <xdr:to>
          <xdr:col>9</xdr:col>
          <xdr:colOff>200025</xdr:colOff>
          <xdr:row>10</xdr:row>
          <xdr:rowOff>209550</xdr:rowOff>
        </xdr:to>
        <xdr:sp macro="" textlink="">
          <xdr:nvSpPr>
            <xdr:cNvPr id="21518" name="Option Button 14" hidden="1">
              <a:extLst>
                <a:ext uri="{63B3BB69-23CF-44E3-9099-C40C66FF867C}">
                  <a14:compatExt spid="_x0000_s21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28575</xdr:rowOff>
        </xdr:from>
        <xdr:to>
          <xdr:col>11</xdr:col>
          <xdr:colOff>190500</xdr:colOff>
          <xdr:row>10</xdr:row>
          <xdr:rowOff>209550</xdr:rowOff>
        </xdr:to>
        <xdr:sp macro="" textlink="">
          <xdr:nvSpPr>
            <xdr:cNvPr id="21519" name="Option Button 15" hidden="1">
              <a:extLst>
                <a:ext uri="{63B3BB69-23CF-44E3-9099-C40C66FF867C}">
                  <a14:compatExt spid="_x0000_s21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19050</xdr:rowOff>
        </xdr:from>
        <xdr:to>
          <xdr:col>3</xdr:col>
          <xdr:colOff>190500</xdr:colOff>
          <xdr:row>12</xdr:row>
          <xdr:rowOff>209550</xdr:rowOff>
        </xdr:to>
        <xdr:sp macro="" textlink="">
          <xdr:nvSpPr>
            <xdr:cNvPr id="21520" name="Option Button 16" hidden="1">
              <a:extLst>
                <a:ext uri="{63B3BB69-23CF-44E3-9099-C40C66FF867C}">
                  <a14:compatExt spid="_x0000_s21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200025</xdr:colOff>
          <xdr:row>12</xdr:row>
          <xdr:rowOff>209550</xdr:rowOff>
        </xdr:to>
        <xdr:sp macro="" textlink="">
          <xdr:nvSpPr>
            <xdr:cNvPr id="21521" name="Option Button 17" hidden="1">
              <a:extLst>
                <a:ext uri="{63B3BB69-23CF-44E3-9099-C40C66FF867C}">
                  <a14:compatExt spid="_x0000_s21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200025</xdr:colOff>
          <xdr:row>12</xdr:row>
          <xdr:rowOff>209550</xdr:rowOff>
        </xdr:to>
        <xdr:sp macro="" textlink="">
          <xdr:nvSpPr>
            <xdr:cNvPr id="21522" name="Option Button 18" hidden="1">
              <a:extLst>
                <a:ext uri="{63B3BB69-23CF-44E3-9099-C40C66FF867C}">
                  <a14:compatExt spid="_x0000_s21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9</xdr:col>
          <xdr:colOff>200025</xdr:colOff>
          <xdr:row>12</xdr:row>
          <xdr:rowOff>209550</xdr:rowOff>
        </xdr:to>
        <xdr:sp macro="" textlink="">
          <xdr:nvSpPr>
            <xdr:cNvPr id="21523" name="Option Button 19" hidden="1">
              <a:extLst>
                <a:ext uri="{63B3BB69-23CF-44E3-9099-C40C66FF867C}">
                  <a14:compatExt spid="_x0000_s21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19050</xdr:rowOff>
        </xdr:from>
        <xdr:to>
          <xdr:col>11</xdr:col>
          <xdr:colOff>190500</xdr:colOff>
          <xdr:row>12</xdr:row>
          <xdr:rowOff>209550</xdr:rowOff>
        </xdr:to>
        <xdr:sp macro="" textlink="">
          <xdr:nvSpPr>
            <xdr:cNvPr id="21524" name="Option Button 20" hidden="1">
              <a:extLst>
                <a:ext uri="{63B3BB69-23CF-44E3-9099-C40C66FF867C}">
                  <a14:compatExt spid="_x0000_s21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200025</xdr:colOff>
          <xdr:row>6</xdr:row>
          <xdr:rowOff>209550</xdr:rowOff>
        </xdr:to>
        <xdr:sp macro="" textlink="">
          <xdr:nvSpPr>
            <xdr:cNvPr id="21525" name="Option Button 21" hidden="1">
              <a:extLst>
                <a:ext uri="{63B3BB69-23CF-44E3-9099-C40C66FF867C}">
                  <a14:compatExt spid="_x0000_s21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200025</xdr:colOff>
          <xdr:row>6</xdr:row>
          <xdr:rowOff>209550</xdr:rowOff>
        </xdr:to>
        <xdr:sp macro="" textlink="">
          <xdr:nvSpPr>
            <xdr:cNvPr id="21526" name="Option Button 22" hidden="1">
              <a:extLst>
                <a:ext uri="{63B3BB69-23CF-44E3-9099-C40C66FF867C}">
                  <a14:compatExt spid="_x0000_s21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19050</xdr:rowOff>
        </xdr:from>
        <xdr:to>
          <xdr:col>9</xdr:col>
          <xdr:colOff>200025</xdr:colOff>
          <xdr:row>6</xdr:row>
          <xdr:rowOff>209550</xdr:rowOff>
        </xdr:to>
        <xdr:sp macro="" textlink="">
          <xdr:nvSpPr>
            <xdr:cNvPr id="21527" name="Option Button 23" hidden="1">
              <a:extLst>
                <a:ext uri="{63B3BB69-23CF-44E3-9099-C40C66FF867C}">
                  <a14:compatExt spid="_x0000_s21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19050</xdr:rowOff>
        </xdr:from>
        <xdr:to>
          <xdr:col>11</xdr:col>
          <xdr:colOff>190500</xdr:colOff>
          <xdr:row>6</xdr:row>
          <xdr:rowOff>209550</xdr:rowOff>
        </xdr:to>
        <xdr:sp macro="" textlink="">
          <xdr:nvSpPr>
            <xdr:cNvPr id="21528" name="Option Button 24" hidden="1">
              <a:extLst>
                <a:ext uri="{63B3BB69-23CF-44E3-9099-C40C66FF867C}">
                  <a14:compatExt spid="_x0000_s21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28575</xdr:rowOff>
        </xdr:from>
        <xdr:to>
          <xdr:col>5</xdr:col>
          <xdr:colOff>200025</xdr:colOff>
          <xdr:row>10</xdr:row>
          <xdr:rowOff>209550</xdr:rowOff>
        </xdr:to>
        <xdr:sp macro="" textlink="">
          <xdr:nvSpPr>
            <xdr:cNvPr id="21529" name="Option Button 25" hidden="1">
              <a:extLst>
                <a:ext uri="{63B3BB69-23CF-44E3-9099-C40C66FF867C}">
                  <a14:compatExt spid="_x0000_s21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19050</xdr:rowOff>
        </xdr:from>
        <xdr:to>
          <xdr:col>4</xdr:col>
          <xdr:colOff>28575</xdr:colOff>
          <xdr:row>5</xdr:row>
          <xdr:rowOff>9525</xdr:rowOff>
        </xdr:to>
        <xdr:sp macro="" textlink="">
          <xdr:nvSpPr>
            <xdr:cNvPr id="22529" name="Option Button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19050</xdr:rowOff>
        </xdr:from>
        <xdr:to>
          <xdr:col>3</xdr:col>
          <xdr:colOff>190500</xdr:colOff>
          <xdr:row>6</xdr:row>
          <xdr:rowOff>209550</xdr:rowOff>
        </xdr:to>
        <xdr:sp macro="" textlink="">
          <xdr:nvSpPr>
            <xdr:cNvPr id="22530" name="Option Button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19050</xdr:rowOff>
        </xdr:from>
        <xdr:to>
          <xdr:col>5</xdr:col>
          <xdr:colOff>200025</xdr:colOff>
          <xdr:row>5</xdr:row>
          <xdr:rowOff>9525</xdr:rowOff>
        </xdr:to>
        <xdr:sp macro="" textlink="">
          <xdr:nvSpPr>
            <xdr:cNvPr id="22531" name="Option Button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19050</xdr:rowOff>
        </xdr:from>
        <xdr:to>
          <xdr:col>7</xdr:col>
          <xdr:colOff>200025</xdr:colOff>
          <xdr:row>5</xdr:row>
          <xdr:rowOff>9525</xdr:rowOff>
        </xdr:to>
        <xdr:sp macro="" textlink="">
          <xdr:nvSpPr>
            <xdr:cNvPr id="22532" name="Option Button 4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19050</xdr:rowOff>
        </xdr:from>
        <xdr:to>
          <xdr:col>9</xdr:col>
          <xdr:colOff>200025</xdr:colOff>
          <xdr:row>5</xdr:row>
          <xdr:rowOff>9525</xdr:rowOff>
        </xdr:to>
        <xdr:sp macro="" textlink="">
          <xdr:nvSpPr>
            <xdr:cNvPr id="22533" name="Option Button 5" hidden="1">
              <a:extLst>
                <a:ext uri="{63B3BB69-23CF-44E3-9099-C40C66FF867C}">
                  <a14:compatExt spid="_x0000_s22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19050</xdr:rowOff>
        </xdr:from>
        <xdr:to>
          <xdr:col>11</xdr:col>
          <xdr:colOff>190500</xdr:colOff>
          <xdr:row>5</xdr:row>
          <xdr:rowOff>9525</xdr:rowOff>
        </xdr:to>
        <xdr:sp macro="" textlink="">
          <xdr:nvSpPr>
            <xdr:cNvPr id="22534" name="Option Button 6" hidden="1">
              <a:extLst>
                <a:ext uri="{63B3BB69-23CF-44E3-9099-C40C66FF867C}">
                  <a14:compatExt spid="_x0000_s22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28575</xdr:rowOff>
        </xdr:from>
        <xdr:to>
          <xdr:col>3</xdr:col>
          <xdr:colOff>190500</xdr:colOff>
          <xdr:row>8</xdr:row>
          <xdr:rowOff>209550</xdr:rowOff>
        </xdr:to>
        <xdr:sp macro="" textlink="">
          <xdr:nvSpPr>
            <xdr:cNvPr id="22535" name="Option Button 7" hidden="1">
              <a:extLst>
                <a:ext uri="{63B3BB69-23CF-44E3-9099-C40C66FF867C}">
                  <a14:compatExt spid="_x0000_s22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200025</xdr:colOff>
          <xdr:row>8</xdr:row>
          <xdr:rowOff>209550</xdr:rowOff>
        </xdr:to>
        <xdr:sp macro="" textlink="">
          <xdr:nvSpPr>
            <xdr:cNvPr id="22536" name="Option Button 8" hidden="1">
              <a:extLst>
                <a:ext uri="{63B3BB69-23CF-44E3-9099-C40C66FF867C}">
                  <a14:compatExt spid="_x0000_s22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28575</xdr:rowOff>
        </xdr:from>
        <xdr:to>
          <xdr:col>7</xdr:col>
          <xdr:colOff>200025</xdr:colOff>
          <xdr:row>8</xdr:row>
          <xdr:rowOff>209550</xdr:rowOff>
        </xdr:to>
        <xdr:sp macro="" textlink="">
          <xdr:nvSpPr>
            <xdr:cNvPr id="22537" name="Option Button 9" hidden="1">
              <a:extLst>
                <a:ext uri="{63B3BB69-23CF-44E3-9099-C40C66FF867C}">
                  <a14:compatExt spid="_x0000_s22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28575</xdr:rowOff>
        </xdr:from>
        <xdr:to>
          <xdr:col>9</xdr:col>
          <xdr:colOff>200025</xdr:colOff>
          <xdr:row>8</xdr:row>
          <xdr:rowOff>209550</xdr:rowOff>
        </xdr:to>
        <xdr:sp macro="" textlink="">
          <xdr:nvSpPr>
            <xdr:cNvPr id="22538" name="Option Button 10" hidden="1">
              <a:extLst>
                <a:ext uri="{63B3BB69-23CF-44E3-9099-C40C66FF867C}">
                  <a14:compatExt spid="_x0000_s22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28575</xdr:rowOff>
        </xdr:from>
        <xdr:to>
          <xdr:col>11</xdr:col>
          <xdr:colOff>190500</xdr:colOff>
          <xdr:row>8</xdr:row>
          <xdr:rowOff>209550</xdr:rowOff>
        </xdr:to>
        <xdr:sp macro="" textlink="">
          <xdr:nvSpPr>
            <xdr:cNvPr id="22539" name="Option Button 11" hidden="1">
              <a:extLst>
                <a:ext uri="{63B3BB69-23CF-44E3-9099-C40C66FF867C}">
                  <a14:compatExt spid="_x0000_s22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28575</xdr:rowOff>
        </xdr:from>
        <xdr:to>
          <xdr:col>3</xdr:col>
          <xdr:colOff>190500</xdr:colOff>
          <xdr:row>10</xdr:row>
          <xdr:rowOff>209550</xdr:rowOff>
        </xdr:to>
        <xdr:sp macro="" textlink="">
          <xdr:nvSpPr>
            <xdr:cNvPr id="22540" name="Option Button 12" hidden="1">
              <a:extLst>
                <a:ext uri="{63B3BB69-23CF-44E3-9099-C40C66FF867C}">
                  <a14:compatExt spid="_x0000_s22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28575</xdr:rowOff>
        </xdr:from>
        <xdr:to>
          <xdr:col>7</xdr:col>
          <xdr:colOff>200025</xdr:colOff>
          <xdr:row>10</xdr:row>
          <xdr:rowOff>209550</xdr:rowOff>
        </xdr:to>
        <xdr:sp macro="" textlink="">
          <xdr:nvSpPr>
            <xdr:cNvPr id="22541" name="Option Button 13" hidden="1">
              <a:extLst>
                <a:ext uri="{63B3BB69-23CF-44E3-9099-C40C66FF867C}">
                  <a14:compatExt spid="_x0000_s22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28575</xdr:rowOff>
        </xdr:from>
        <xdr:to>
          <xdr:col>9</xdr:col>
          <xdr:colOff>200025</xdr:colOff>
          <xdr:row>10</xdr:row>
          <xdr:rowOff>209550</xdr:rowOff>
        </xdr:to>
        <xdr:sp macro="" textlink="">
          <xdr:nvSpPr>
            <xdr:cNvPr id="22542" name="Option Button 14" hidden="1">
              <a:extLst>
                <a:ext uri="{63B3BB69-23CF-44E3-9099-C40C66FF867C}">
                  <a14:compatExt spid="_x0000_s22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28575</xdr:rowOff>
        </xdr:from>
        <xdr:to>
          <xdr:col>11</xdr:col>
          <xdr:colOff>190500</xdr:colOff>
          <xdr:row>10</xdr:row>
          <xdr:rowOff>209550</xdr:rowOff>
        </xdr:to>
        <xdr:sp macro="" textlink="">
          <xdr:nvSpPr>
            <xdr:cNvPr id="22543" name="Option Button 15" hidden="1">
              <a:extLst>
                <a:ext uri="{63B3BB69-23CF-44E3-9099-C40C66FF867C}">
                  <a14:compatExt spid="_x0000_s22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19050</xdr:rowOff>
        </xdr:from>
        <xdr:to>
          <xdr:col>3</xdr:col>
          <xdr:colOff>190500</xdr:colOff>
          <xdr:row>12</xdr:row>
          <xdr:rowOff>209550</xdr:rowOff>
        </xdr:to>
        <xdr:sp macro="" textlink="">
          <xdr:nvSpPr>
            <xdr:cNvPr id="22544" name="Option Button 16" hidden="1">
              <a:extLst>
                <a:ext uri="{63B3BB69-23CF-44E3-9099-C40C66FF867C}">
                  <a14:compatExt spid="_x0000_s22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200025</xdr:colOff>
          <xdr:row>12</xdr:row>
          <xdr:rowOff>209550</xdr:rowOff>
        </xdr:to>
        <xdr:sp macro="" textlink="">
          <xdr:nvSpPr>
            <xdr:cNvPr id="22545" name="Option Button 17" hidden="1">
              <a:extLst>
                <a:ext uri="{63B3BB69-23CF-44E3-9099-C40C66FF867C}">
                  <a14:compatExt spid="_x0000_s22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200025</xdr:colOff>
          <xdr:row>12</xdr:row>
          <xdr:rowOff>209550</xdr:rowOff>
        </xdr:to>
        <xdr:sp macro="" textlink="">
          <xdr:nvSpPr>
            <xdr:cNvPr id="22546" name="Option Button 18" hidden="1">
              <a:extLst>
                <a:ext uri="{63B3BB69-23CF-44E3-9099-C40C66FF867C}">
                  <a14:compatExt spid="_x0000_s22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9</xdr:col>
          <xdr:colOff>200025</xdr:colOff>
          <xdr:row>12</xdr:row>
          <xdr:rowOff>209550</xdr:rowOff>
        </xdr:to>
        <xdr:sp macro="" textlink="">
          <xdr:nvSpPr>
            <xdr:cNvPr id="22547" name="Option Button 19" hidden="1">
              <a:extLst>
                <a:ext uri="{63B3BB69-23CF-44E3-9099-C40C66FF867C}">
                  <a14:compatExt spid="_x0000_s22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19050</xdr:rowOff>
        </xdr:from>
        <xdr:to>
          <xdr:col>11</xdr:col>
          <xdr:colOff>190500</xdr:colOff>
          <xdr:row>12</xdr:row>
          <xdr:rowOff>209550</xdr:rowOff>
        </xdr:to>
        <xdr:sp macro="" textlink="">
          <xdr:nvSpPr>
            <xdr:cNvPr id="22548" name="Option Button 20" hidden="1">
              <a:extLst>
                <a:ext uri="{63B3BB69-23CF-44E3-9099-C40C66FF867C}">
                  <a14:compatExt spid="_x0000_s22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200025</xdr:colOff>
          <xdr:row>6</xdr:row>
          <xdr:rowOff>209550</xdr:rowOff>
        </xdr:to>
        <xdr:sp macro="" textlink="">
          <xdr:nvSpPr>
            <xdr:cNvPr id="22549" name="Option Button 21" hidden="1">
              <a:extLst>
                <a:ext uri="{63B3BB69-23CF-44E3-9099-C40C66FF867C}">
                  <a14:compatExt spid="_x0000_s22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200025</xdr:colOff>
          <xdr:row>6</xdr:row>
          <xdr:rowOff>209550</xdr:rowOff>
        </xdr:to>
        <xdr:sp macro="" textlink="">
          <xdr:nvSpPr>
            <xdr:cNvPr id="22550" name="Option Button 22" hidden="1">
              <a:extLst>
                <a:ext uri="{63B3BB69-23CF-44E3-9099-C40C66FF867C}">
                  <a14:compatExt spid="_x0000_s22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19050</xdr:rowOff>
        </xdr:from>
        <xdr:to>
          <xdr:col>9</xdr:col>
          <xdr:colOff>200025</xdr:colOff>
          <xdr:row>6</xdr:row>
          <xdr:rowOff>209550</xdr:rowOff>
        </xdr:to>
        <xdr:sp macro="" textlink="">
          <xdr:nvSpPr>
            <xdr:cNvPr id="22551" name="Option Button 23" hidden="1">
              <a:extLst>
                <a:ext uri="{63B3BB69-23CF-44E3-9099-C40C66FF867C}">
                  <a14:compatExt spid="_x0000_s22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19050</xdr:rowOff>
        </xdr:from>
        <xdr:to>
          <xdr:col>11</xdr:col>
          <xdr:colOff>190500</xdr:colOff>
          <xdr:row>6</xdr:row>
          <xdr:rowOff>209550</xdr:rowOff>
        </xdr:to>
        <xdr:sp macro="" textlink="">
          <xdr:nvSpPr>
            <xdr:cNvPr id="22552" name="Option Button 24" hidden="1">
              <a:extLst>
                <a:ext uri="{63B3BB69-23CF-44E3-9099-C40C66FF867C}">
                  <a14:compatExt spid="_x0000_s22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28575</xdr:rowOff>
        </xdr:from>
        <xdr:to>
          <xdr:col>5</xdr:col>
          <xdr:colOff>200025</xdr:colOff>
          <xdr:row>10</xdr:row>
          <xdr:rowOff>209550</xdr:rowOff>
        </xdr:to>
        <xdr:sp macro="" textlink="">
          <xdr:nvSpPr>
            <xdr:cNvPr id="22553" name="Option Button 25" hidden="1">
              <a:extLst>
                <a:ext uri="{63B3BB69-23CF-44E3-9099-C40C66FF867C}">
                  <a14:compatExt spid="_x0000_s22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19050</xdr:rowOff>
        </xdr:from>
        <xdr:to>
          <xdr:col>4</xdr:col>
          <xdr:colOff>28575</xdr:colOff>
          <xdr:row>5</xdr:row>
          <xdr:rowOff>9525</xdr:rowOff>
        </xdr:to>
        <xdr:sp macro="" textlink="">
          <xdr:nvSpPr>
            <xdr:cNvPr id="23553" name="Option Button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19050</xdr:rowOff>
        </xdr:from>
        <xdr:to>
          <xdr:col>3</xdr:col>
          <xdr:colOff>190500</xdr:colOff>
          <xdr:row>6</xdr:row>
          <xdr:rowOff>209550</xdr:rowOff>
        </xdr:to>
        <xdr:sp macro="" textlink="">
          <xdr:nvSpPr>
            <xdr:cNvPr id="23554" name="Option Button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19050</xdr:rowOff>
        </xdr:from>
        <xdr:to>
          <xdr:col>5</xdr:col>
          <xdr:colOff>200025</xdr:colOff>
          <xdr:row>5</xdr:row>
          <xdr:rowOff>9525</xdr:rowOff>
        </xdr:to>
        <xdr:sp macro="" textlink="">
          <xdr:nvSpPr>
            <xdr:cNvPr id="23555" name="Option Button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19050</xdr:rowOff>
        </xdr:from>
        <xdr:to>
          <xdr:col>7</xdr:col>
          <xdr:colOff>200025</xdr:colOff>
          <xdr:row>5</xdr:row>
          <xdr:rowOff>9525</xdr:rowOff>
        </xdr:to>
        <xdr:sp macro="" textlink="">
          <xdr:nvSpPr>
            <xdr:cNvPr id="23556" name="Option Button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19050</xdr:rowOff>
        </xdr:from>
        <xdr:to>
          <xdr:col>9</xdr:col>
          <xdr:colOff>200025</xdr:colOff>
          <xdr:row>5</xdr:row>
          <xdr:rowOff>9525</xdr:rowOff>
        </xdr:to>
        <xdr:sp macro="" textlink="">
          <xdr:nvSpPr>
            <xdr:cNvPr id="23557" name="Option Button 5" hidden="1">
              <a:extLst>
                <a:ext uri="{63B3BB69-23CF-44E3-9099-C40C66FF867C}">
                  <a14:compatExt spid="_x0000_s23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19050</xdr:rowOff>
        </xdr:from>
        <xdr:to>
          <xdr:col>11</xdr:col>
          <xdr:colOff>190500</xdr:colOff>
          <xdr:row>5</xdr:row>
          <xdr:rowOff>9525</xdr:rowOff>
        </xdr:to>
        <xdr:sp macro="" textlink="">
          <xdr:nvSpPr>
            <xdr:cNvPr id="23558" name="Option Button 6" hidden="1">
              <a:extLst>
                <a:ext uri="{63B3BB69-23CF-44E3-9099-C40C66FF867C}">
                  <a14:compatExt spid="_x0000_s23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28575</xdr:rowOff>
        </xdr:from>
        <xdr:to>
          <xdr:col>3</xdr:col>
          <xdr:colOff>190500</xdr:colOff>
          <xdr:row>8</xdr:row>
          <xdr:rowOff>209550</xdr:rowOff>
        </xdr:to>
        <xdr:sp macro="" textlink="">
          <xdr:nvSpPr>
            <xdr:cNvPr id="23559" name="Option Button 7" hidden="1">
              <a:extLst>
                <a:ext uri="{63B3BB69-23CF-44E3-9099-C40C66FF867C}">
                  <a14:compatExt spid="_x0000_s23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200025</xdr:colOff>
          <xdr:row>8</xdr:row>
          <xdr:rowOff>209550</xdr:rowOff>
        </xdr:to>
        <xdr:sp macro="" textlink="">
          <xdr:nvSpPr>
            <xdr:cNvPr id="23560" name="Option Button 8" hidden="1">
              <a:extLst>
                <a:ext uri="{63B3BB69-23CF-44E3-9099-C40C66FF867C}">
                  <a14:compatExt spid="_x0000_s23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28575</xdr:rowOff>
        </xdr:from>
        <xdr:to>
          <xdr:col>7</xdr:col>
          <xdr:colOff>200025</xdr:colOff>
          <xdr:row>8</xdr:row>
          <xdr:rowOff>209550</xdr:rowOff>
        </xdr:to>
        <xdr:sp macro="" textlink="">
          <xdr:nvSpPr>
            <xdr:cNvPr id="23561" name="Option Button 9" hidden="1">
              <a:extLst>
                <a:ext uri="{63B3BB69-23CF-44E3-9099-C40C66FF867C}">
                  <a14:compatExt spid="_x0000_s23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28575</xdr:rowOff>
        </xdr:from>
        <xdr:to>
          <xdr:col>9</xdr:col>
          <xdr:colOff>200025</xdr:colOff>
          <xdr:row>8</xdr:row>
          <xdr:rowOff>209550</xdr:rowOff>
        </xdr:to>
        <xdr:sp macro="" textlink="">
          <xdr:nvSpPr>
            <xdr:cNvPr id="23562" name="Option Button 10" hidden="1">
              <a:extLst>
                <a:ext uri="{63B3BB69-23CF-44E3-9099-C40C66FF867C}">
                  <a14:compatExt spid="_x0000_s23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28575</xdr:rowOff>
        </xdr:from>
        <xdr:to>
          <xdr:col>11</xdr:col>
          <xdr:colOff>190500</xdr:colOff>
          <xdr:row>8</xdr:row>
          <xdr:rowOff>209550</xdr:rowOff>
        </xdr:to>
        <xdr:sp macro="" textlink="">
          <xdr:nvSpPr>
            <xdr:cNvPr id="23563" name="Option Button 11" hidden="1">
              <a:extLst>
                <a:ext uri="{63B3BB69-23CF-44E3-9099-C40C66FF867C}">
                  <a14:compatExt spid="_x0000_s23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28575</xdr:rowOff>
        </xdr:from>
        <xdr:to>
          <xdr:col>3</xdr:col>
          <xdr:colOff>190500</xdr:colOff>
          <xdr:row>10</xdr:row>
          <xdr:rowOff>209550</xdr:rowOff>
        </xdr:to>
        <xdr:sp macro="" textlink="">
          <xdr:nvSpPr>
            <xdr:cNvPr id="23564" name="Option Button 12" hidden="1">
              <a:extLst>
                <a:ext uri="{63B3BB69-23CF-44E3-9099-C40C66FF867C}">
                  <a14:compatExt spid="_x0000_s23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28575</xdr:rowOff>
        </xdr:from>
        <xdr:to>
          <xdr:col>7</xdr:col>
          <xdr:colOff>200025</xdr:colOff>
          <xdr:row>10</xdr:row>
          <xdr:rowOff>209550</xdr:rowOff>
        </xdr:to>
        <xdr:sp macro="" textlink="">
          <xdr:nvSpPr>
            <xdr:cNvPr id="23565" name="Option Button 13" hidden="1">
              <a:extLst>
                <a:ext uri="{63B3BB69-23CF-44E3-9099-C40C66FF867C}">
                  <a14:compatExt spid="_x0000_s23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28575</xdr:rowOff>
        </xdr:from>
        <xdr:to>
          <xdr:col>9</xdr:col>
          <xdr:colOff>200025</xdr:colOff>
          <xdr:row>10</xdr:row>
          <xdr:rowOff>209550</xdr:rowOff>
        </xdr:to>
        <xdr:sp macro="" textlink="">
          <xdr:nvSpPr>
            <xdr:cNvPr id="23566" name="Option Button 14" hidden="1">
              <a:extLst>
                <a:ext uri="{63B3BB69-23CF-44E3-9099-C40C66FF867C}">
                  <a14:compatExt spid="_x0000_s23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28575</xdr:rowOff>
        </xdr:from>
        <xdr:to>
          <xdr:col>11</xdr:col>
          <xdr:colOff>190500</xdr:colOff>
          <xdr:row>10</xdr:row>
          <xdr:rowOff>209550</xdr:rowOff>
        </xdr:to>
        <xdr:sp macro="" textlink="">
          <xdr:nvSpPr>
            <xdr:cNvPr id="23567" name="Option Button 15" hidden="1">
              <a:extLst>
                <a:ext uri="{63B3BB69-23CF-44E3-9099-C40C66FF867C}">
                  <a14:compatExt spid="_x0000_s23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19050</xdr:rowOff>
        </xdr:from>
        <xdr:to>
          <xdr:col>3</xdr:col>
          <xdr:colOff>190500</xdr:colOff>
          <xdr:row>12</xdr:row>
          <xdr:rowOff>209550</xdr:rowOff>
        </xdr:to>
        <xdr:sp macro="" textlink="">
          <xdr:nvSpPr>
            <xdr:cNvPr id="23568" name="Option Button 16" hidden="1">
              <a:extLst>
                <a:ext uri="{63B3BB69-23CF-44E3-9099-C40C66FF867C}">
                  <a14:compatExt spid="_x0000_s23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200025</xdr:colOff>
          <xdr:row>12</xdr:row>
          <xdr:rowOff>209550</xdr:rowOff>
        </xdr:to>
        <xdr:sp macro="" textlink="">
          <xdr:nvSpPr>
            <xdr:cNvPr id="23569" name="Option Button 17" hidden="1">
              <a:extLst>
                <a:ext uri="{63B3BB69-23CF-44E3-9099-C40C66FF867C}">
                  <a14:compatExt spid="_x0000_s23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200025</xdr:colOff>
          <xdr:row>12</xdr:row>
          <xdr:rowOff>209550</xdr:rowOff>
        </xdr:to>
        <xdr:sp macro="" textlink="">
          <xdr:nvSpPr>
            <xdr:cNvPr id="23570" name="Option Button 18" hidden="1">
              <a:extLst>
                <a:ext uri="{63B3BB69-23CF-44E3-9099-C40C66FF867C}">
                  <a14:compatExt spid="_x0000_s23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9</xdr:col>
          <xdr:colOff>200025</xdr:colOff>
          <xdr:row>12</xdr:row>
          <xdr:rowOff>209550</xdr:rowOff>
        </xdr:to>
        <xdr:sp macro="" textlink="">
          <xdr:nvSpPr>
            <xdr:cNvPr id="23571" name="Option Button 19" hidden="1">
              <a:extLst>
                <a:ext uri="{63B3BB69-23CF-44E3-9099-C40C66FF867C}">
                  <a14:compatExt spid="_x0000_s23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19050</xdr:rowOff>
        </xdr:from>
        <xdr:to>
          <xdr:col>11</xdr:col>
          <xdr:colOff>190500</xdr:colOff>
          <xdr:row>12</xdr:row>
          <xdr:rowOff>209550</xdr:rowOff>
        </xdr:to>
        <xdr:sp macro="" textlink="">
          <xdr:nvSpPr>
            <xdr:cNvPr id="23572" name="Option Button 20" hidden="1">
              <a:extLst>
                <a:ext uri="{63B3BB69-23CF-44E3-9099-C40C66FF867C}">
                  <a14:compatExt spid="_x0000_s23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200025</xdr:colOff>
          <xdr:row>6</xdr:row>
          <xdr:rowOff>209550</xdr:rowOff>
        </xdr:to>
        <xdr:sp macro="" textlink="">
          <xdr:nvSpPr>
            <xdr:cNvPr id="23573" name="Option Button 21" hidden="1">
              <a:extLst>
                <a:ext uri="{63B3BB69-23CF-44E3-9099-C40C66FF867C}">
                  <a14:compatExt spid="_x0000_s23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200025</xdr:colOff>
          <xdr:row>6</xdr:row>
          <xdr:rowOff>209550</xdr:rowOff>
        </xdr:to>
        <xdr:sp macro="" textlink="">
          <xdr:nvSpPr>
            <xdr:cNvPr id="23574" name="Option Button 22" hidden="1">
              <a:extLst>
                <a:ext uri="{63B3BB69-23CF-44E3-9099-C40C66FF867C}">
                  <a14:compatExt spid="_x0000_s23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19050</xdr:rowOff>
        </xdr:from>
        <xdr:to>
          <xdr:col>9</xdr:col>
          <xdr:colOff>200025</xdr:colOff>
          <xdr:row>6</xdr:row>
          <xdr:rowOff>209550</xdr:rowOff>
        </xdr:to>
        <xdr:sp macro="" textlink="">
          <xdr:nvSpPr>
            <xdr:cNvPr id="23575" name="Option Button 23" hidden="1">
              <a:extLst>
                <a:ext uri="{63B3BB69-23CF-44E3-9099-C40C66FF867C}">
                  <a14:compatExt spid="_x0000_s23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19050</xdr:rowOff>
        </xdr:from>
        <xdr:to>
          <xdr:col>11</xdr:col>
          <xdr:colOff>190500</xdr:colOff>
          <xdr:row>6</xdr:row>
          <xdr:rowOff>209550</xdr:rowOff>
        </xdr:to>
        <xdr:sp macro="" textlink="">
          <xdr:nvSpPr>
            <xdr:cNvPr id="23576" name="Option Button 24" hidden="1">
              <a:extLst>
                <a:ext uri="{63B3BB69-23CF-44E3-9099-C40C66FF867C}">
                  <a14:compatExt spid="_x0000_s23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28575</xdr:rowOff>
        </xdr:from>
        <xdr:to>
          <xdr:col>5</xdr:col>
          <xdr:colOff>200025</xdr:colOff>
          <xdr:row>10</xdr:row>
          <xdr:rowOff>209550</xdr:rowOff>
        </xdr:to>
        <xdr:sp macro="" textlink="">
          <xdr:nvSpPr>
            <xdr:cNvPr id="23577" name="Option Button 25" hidden="1">
              <a:extLst>
                <a:ext uri="{63B3BB69-23CF-44E3-9099-C40C66FF867C}">
                  <a14:compatExt spid="_x0000_s23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19050</xdr:rowOff>
        </xdr:from>
        <xdr:to>
          <xdr:col>4</xdr:col>
          <xdr:colOff>28575</xdr:colOff>
          <xdr:row>5</xdr:row>
          <xdr:rowOff>9525</xdr:rowOff>
        </xdr:to>
        <xdr:sp macro="" textlink="">
          <xdr:nvSpPr>
            <xdr:cNvPr id="24577" name="Option Button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19050</xdr:rowOff>
        </xdr:from>
        <xdr:to>
          <xdr:col>3</xdr:col>
          <xdr:colOff>190500</xdr:colOff>
          <xdr:row>6</xdr:row>
          <xdr:rowOff>209550</xdr:rowOff>
        </xdr:to>
        <xdr:sp macro="" textlink="">
          <xdr:nvSpPr>
            <xdr:cNvPr id="24578" name="Option Button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19050</xdr:rowOff>
        </xdr:from>
        <xdr:to>
          <xdr:col>5</xdr:col>
          <xdr:colOff>200025</xdr:colOff>
          <xdr:row>5</xdr:row>
          <xdr:rowOff>9525</xdr:rowOff>
        </xdr:to>
        <xdr:sp macro="" textlink="">
          <xdr:nvSpPr>
            <xdr:cNvPr id="24579" name="Option Button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19050</xdr:rowOff>
        </xdr:from>
        <xdr:to>
          <xdr:col>7</xdr:col>
          <xdr:colOff>200025</xdr:colOff>
          <xdr:row>5</xdr:row>
          <xdr:rowOff>9525</xdr:rowOff>
        </xdr:to>
        <xdr:sp macro="" textlink="">
          <xdr:nvSpPr>
            <xdr:cNvPr id="24580" name="Option Button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19050</xdr:rowOff>
        </xdr:from>
        <xdr:to>
          <xdr:col>9</xdr:col>
          <xdr:colOff>200025</xdr:colOff>
          <xdr:row>5</xdr:row>
          <xdr:rowOff>9525</xdr:rowOff>
        </xdr:to>
        <xdr:sp macro="" textlink="">
          <xdr:nvSpPr>
            <xdr:cNvPr id="24581" name="Option Button 5" hidden="1">
              <a:extLst>
                <a:ext uri="{63B3BB69-23CF-44E3-9099-C40C66FF867C}">
                  <a14:compatExt spid="_x0000_s24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19050</xdr:rowOff>
        </xdr:from>
        <xdr:to>
          <xdr:col>11</xdr:col>
          <xdr:colOff>190500</xdr:colOff>
          <xdr:row>5</xdr:row>
          <xdr:rowOff>9525</xdr:rowOff>
        </xdr:to>
        <xdr:sp macro="" textlink="">
          <xdr:nvSpPr>
            <xdr:cNvPr id="24582" name="Option Button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28575</xdr:rowOff>
        </xdr:from>
        <xdr:to>
          <xdr:col>3</xdr:col>
          <xdr:colOff>190500</xdr:colOff>
          <xdr:row>8</xdr:row>
          <xdr:rowOff>209550</xdr:rowOff>
        </xdr:to>
        <xdr:sp macro="" textlink="">
          <xdr:nvSpPr>
            <xdr:cNvPr id="24583" name="Option Button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200025</xdr:colOff>
          <xdr:row>8</xdr:row>
          <xdr:rowOff>209550</xdr:rowOff>
        </xdr:to>
        <xdr:sp macro="" textlink="">
          <xdr:nvSpPr>
            <xdr:cNvPr id="24584" name="Option Button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28575</xdr:rowOff>
        </xdr:from>
        <xdr:to>
          <xdr:col>7</xdr:col>
          <xdr:colOff>200025</xdr:colOff>
          <xdr:row>8</xdr:row>
          <xdr:rowOff>209550</xdr:rowOff>
        </xdr:to>
        <xdr:sp macro="" textlink="">
          <xdr:nvSpPr>
            <xdr:cNvPr id="24585" name="Option Button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28575</xdr:rowOff>
        </xdr:from>
        <xdr:to>
          <xdr:col>9</xdr:col>
          <xdr:colOff>200025</xdr:colOff>
          <xdr:row>8</xdr:row>
          <xdr:rowOff>209550</xdr:rowOff>
        </xdr:to>
        <xdr:sp macro="" textlink="">
          <xdr:nvSpPr>
            <xdr:cNvPr id="24586" name="Option Button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28575</xdr:rowOff>
        </xdr:from>
        <xdr:to>
          <xdr:col>11</xdr:col>
          <xdr:colOff>190500</xdr:colOff>
          <xdr:row>8</xdr:row>
          <xdr:rowOff>209550</xdr:rowOff>
        </xdr:to>
        <xdr:sp macro="" textlink="">
          <xdr:nvSpPr>
            <xdr:cNvPr id="24587" name="Option Button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28575</xdr:rowOff>
        </xdr:from>
        <xdr:to>
          <xdr:col>3</xdr:col>
          <xdr:colOff>190500</xdr:colOff>
          <xdr:row>10</xdr:row>
          <xdr:rowOff>209550</xdr:rowOff>
        </xdr:to>
        <xdr:sp macro="" textlink="">
          <xdr:nvSpPr>
            <xdr:cNvPr id="24588" name="Option Button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28575</xdr:rowOff>
        </xdr:from>
        <xdr:to>
          <xdr:col>7</xdr:col>
          <xdr:colOff>200025</xdr:colOff>
          <xdr:row>10</xdr:row>
          <xdr:rowOff>209550</xdr:rowOff>
        </xdr:to>
        <xdr:sp macro="" textlink="">
          <xdr:nvSpPr>
            <xdr:cNvPr id="24589" name="Option Button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28575</xdr:rowOff>
        </xdr:from>
        <xdr:to>
          <xdr:col>9</xdr:col>
          <xdr:colOff>200025</xdr:colOff>
          <xdr:row>10</xdr:row>
          <xdr:rowOff>209550</xdr:rowOff>
        </xdr:to>
        <xdr:sp macro="" textlink="">
          <xdr:nvSpPr>
            <xdr:cNvPr id="24590" name="Option Button 1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28575</xdr:rowOff>
        </xdr:from>
        <xdr:to>
          <xdr:col>11</xdr:col>
          <xdr:colOff>190500</xdr:colOff>
          <xdr:row>10</xdr:row>
          <xdr:rowOff>209550</xdr:rowOff>
        </xdr:to>
        <xdr:sp macro="" textlink="">
          <xdr:nvSpPr>
            <xdr:cNvPr id="24591" name="Option Button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19050</xdr:rowOff>
        </xdr:from>
        <xdr:to>
          <xdr:col>3</xdr:col>
          <xdr:colOff>190500</xdr:colOff>
          <xdr:row>12</xdr:row>
          <xdr:rowOff>209550</xdr:rowOff>
        </xdr:to>
        <xdr:sp macro="" textlink="">
          <xdr:nvSpPr>
            <xdr:cNvPr id="24592" name="Option Button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200025</xdr:colOff>
          <xdr:row>12</xdr:row>
          <xdr:rowOff>209550</xdr:rowOff>
        </xdr:to>
        <xdr:sp macro="" textlink="">
          <xdr:nvSpPr>
            <xdr:cNvPr id="24593" name="Option Button 17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200025</xdr:colOff>
          <xdr:row>12</xdr:row>
          <xdr:rowOff>209550</xdr:rowOff>
        </xdr:to>
        <xdr:sp macro="" textlink="">
          <xdr:nvSpPr>
            <xdr:cNvPr id="24594" name="Option Button 18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9</xdr:col>
          <xdr:colOff>200025</xdr:colOff>
          <xdr:row>12</xdr:row>
          <xdr:rowOff>209550</xdr:rowOff>
        </xdr:to>
        <xdr:sp macro="" textlink="">
          <xdr:nvSpPr>
            <xdr:cNvPr id="24595" name="Option Button 19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19050</xdr:rowOff>
        </xdr:from>
        <xdr:to>
          <xdr:col>11</xdr:col>
          <xdr:colOff>190500</xdr:colOff>
          <xdr:row>12</xdr:row>
          <xdr:rowOff>209550</xdr:rowOff>
        </xdr:to>
        <xdr:sp macro="" textlink="">
          <xdr:nvSpPr>
            <xdr:cNvPr id="24596" name="Option Button 20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200025</xdr:colOff>
          <xdr:row>6</xdr:row>
          <xdr:rowOff>209550</xdr:rowOff>
        </xdr:to>
        <xdr:sp macro="" textlink="">
          <xdr:nvSpPr>
            <xdr:cNvPr id="24597" name="Option Button 21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200025</xdr:colOff>
          <xdr:row>6</xdr:row>
          <xdr:rowOff>209550</xdr:rowOff>
        </xdr:to>
        <xdr:sp macro="" textlink="">
          <xdr:nvSpPr>
            <xdr:cNvPr id="24598" name="Option Button 22" hidden="1">
              <a:extLst>
                <a:ext uri="{63B3BB69-23CF-44E3-9099-C40C66FF867C}">
                  <a14:compatExt spid="_x0000_s24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19050</xdr:rowOff>
        </xdr:from>
        <xdr:to>
          <xdr:col>9</xdr:col>
          <xdr:colOff>200025</xdr:colOff>
          <xdr:row>6</xdr:row>
          <xdr:rowOff>209550</xdr:rowOff>
        </xdr:to>
        <xdr:sp macro="" textlink="">
          <xdr:nvSpPr>
            <xdr:cNvPr id="24599" name="Option Button 23" hidden="1">
              <a:extLst>
                <a:ext uri="{63B3BB69-23CF-44E3-9099-C40C66FF867C}">
                  <a14:compatExt spid="_x0000_s24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19050</xdr:rowOff>
        </xdr:from>
        <xdr:to>
          <xdr:col>11</xdr:col>
          <xdr:colOff>190500</xdr:colOff>
          <xdr:row>6</xdr:row>
          <xdr:rowOff>209550</xdr:rowOff>
        </xdr:to>
        <xdr:sp macro="" textlink="">
          <xdr:nvSpPr>
            <xdr:cNvPr id="24600" name="Option Button 24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28575</xdr:rowOff>
        </xdr:from>
        <xdr:to>
          <xdr:col>5</xdr:col>
          <xdr:colOff>200025</xdr:colOff>
          <xdr:row>10</xdr:row>
          <xdr:rowOff>209550</xdr:rowOff>
        </xdr:to>
        <xdr:sp macro="" textlink="">
          <xdr:nvSpPr>
            <xdr:cNvPr id="24601" name="Option Button 25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19050</xdr:rowOff>
        </xdr:from>
        <xdr:to>
          <xdr:col>4</xdr:col>
          <xdr:colOff>28575</xdr:colOff>
          <xdr:row>5</xdr:row>
          <xdr:rowOff>9525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19050</xdr:rowOff>
        </xdr:from>
        <xdr:to>
          <xdr:col>3</xdr:col>
          <xdr:colOff>190500</xdr:colOff>
          <xdr:row>6</xdr:row>
          <xdr:rowOff>209550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19050</xdr:rowOff>
        </xdr:from>
        <xdr:to>
          <xdr:col>5</xdr:col>
          <xdr:colOff>200025</xdr:colOff>
          <xdr:row>5</xdr:row>
          <xdr:rowOff>9525</xdr:rowOff>
        </xdr:to>
        <xdr:sp macro="" textlink="">
          <xdr:nvSpPr>
            <xdr:cNvPr id="25603" name="Option Button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19050</xdr:rowOff>
        </xdr:from>
        <xdr:to>
          <xdr:col>7</xdr:col>
          <xdr:colOff>200025</xdr:colOff>
          <xdr:row>5</xdr:row>
          <xdr:rowOff>9525</xdr:rowOff>
        </xdr:to>
        <xdr:sp macro="" textlink="">
          <xdr:nvSpPr>
            <xdr:cNvPr id="25604" name="Option Button 4" hidden="1">
              <a:extLst>
                <a:ext uri="{63B3BB69-23CF-44E3-9099-C40C66FF867C}">
                  <a14:compatExt spid="_x0000_s25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19050</xdr:rowOff>
        </xdr:from>
        <xdr:to>
          <xdr:col>9</xdr:col>
          <xdr:colOff>200025</xdr:colOff>
          <xdr:row>5</xdr:row>
          <xdr:rowOff>9525</xdr:rowOff>
        </xdr:to>
        <xdr:sp macro="" textlink="">
          <xdr:nvSpPr>
            <xdr:cNvPr id="25605" name="Option Button 5" hidden="1">
              <a:extLst>
                <a:ext uri="{63B3BB69-23CF-44E3-9099-C40C66FF867C}">
                  <a14:compatExt spid="_x0000_s25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19050</xdr:rowOff>
        </xdr:from>
        <xdr:to>
          <xdr:col>11</xdr:col>
          <xdr:colOff>190500</xdr:colOff>
          <xdr:row>5</xdr:row>
          <xdr:rowOff>9525</xdr:rowOff>
        </xdr:to>
        <xdr:sp macro="" textlink="">
          <xdr:nvSpPr>
            <xdr:cNvPr id="25606" name="Option Button 6" hidden="1">
              <a:extLst>
                <a:ext uri="{63B3BB69-23CF-44E3-9099-C40C66FF867C}">
                  <a14:compatExt spid="_x0000_s25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28575</xdr:rowOff>
        </xdr:from>
        <xdr:to>
          <xdr:col>3</xdr:col>
          <xdr:colOff>190500</xdr:colOff>
          <xdr:row>8</xdr:row>
          <xdr:rowOff>209550</xdr:rowOff>
        </xdr:to>
        <xdr:sp macro="" textlink="">
          <xdr:nvSpPr>
            <xdr:cNvPr id="25607" name="Option Button 7" hidden="1">
              <a:extLst>
                <a:ext uri="{63B3BB69-23CF-44E3-9099-C40C66FF867C}">
                  <a14:compatExt spid="_x0000_s25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200025</xdr:colOff>
          <xdr:row>8</xdr:row>
          <xdr:rowOff>209550</xdr:rowOff>
        </xdr:to>
        <xdr:sp macro="" textlink="">
          <xdr:nvSpPr>
            <xdr:cNvPr id="25608" name="Option Button 8" hidden="1">
              <a:extLst>
                <a:ext uri="{63B3BB69-23CF-44E3-9099-C40C66FF867C}">
                  <a14:compatExt spid="_x0000_s25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28575</xdr:rowOff>
        </xdr:from>
        <xdr:to>
          <xdr:col>7</xdr:col>
          <xdr:colOff>200025</xdr:colOff>
          <xdr:row>8</xdr:row>
          <xdr:rowOff>209550</xdr:rowOff>
        </xdr:to>
        <xdr:sp macro="" textlink="">
          <xdr:nvSpPr>
            <xdr:cNvPr id="25609" name="Option Button 9" hidden="1">
              <a:extLst>
                <a:ext uri="{63B3BB69-23CF-44E3-9099-C40C66FF867C}">
                  <a14:compatExt spid="_x0000_s25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28575</xdr:rowOff>
        </xdr:from>
        <xdr:to>
          <xdr:col>9</xdr:col>
          <xdr:colOff>200025</xdr:colOff>
          <xdr:row>8</xdr:row>
          <xdr:rowOff>209550</xdr:rowOff>
        </xdr:to>
        <xdr:sp macro="" textlink="">
          <xdr:nvSpPr>
            <xdr:cNvPr id="25610" name="Option Button 10" hidden="1">
              <a:extLst>
                <a:ext uri="{63B3BB69-23CF-44E3-9099-C40C66FF867C}">
                  <a14:compatExt spid="_x0000_s25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28575</xdr:rowOff>
        </xdr:from>
        <xdr:to>
          <xdr:col>11</xdr:col>
          <xdr:colOff>190500</xdr:colOff>
          <xdr:row>8</xdr:row>
          <xdr:rowOff>209550</xdr:rowOff>
        </xdr:to>
        <xdr:sp macro="" textlink="">
          <xdr:nvSpPr>
            <xdr:cNvPr id="25611" name="Option Button 11" hidden="1">
              <a:extLst>
                <a:ext uri="{63B3BB69-23CF-44E3-9099-C40C66FF867C}">
                  <a14:compatExt spid="_x0000_s25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28575</xdr:rowOff>
        </xdr:from>
        <xdr:to>
          <xdr:col>3</xdr:col>
          <xdr:colOff>190500</xdr:colOff>
          <xdr:row>10</xdr:row>
          <xdr:rowOff>209550</xdr:rowOff>
        </xdr:to>
        <xdr:sp macro="" textlink="">
          <xdr:nvSpPr>
            <xdr:cNvPr id="25612" name="Option Button 12" hidden="1">
              <a:extLst>
                <a:ext uri="{63B3BB69-23CF-44E3-9099-C40C66FF867C}">
                  <a14:compatExt spid="_x0000_s25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28575</xdr:rowOff>
        </xdr:from>
        <xdr:to>
          <xdr:col>7</xdr:col>
          <xdr:colOff>200025</xdr:colOff>
          <xdr:row>10</xdr:row>
          <xdr:rowOff>209550</xdr:rowOff>
        </xdr:to>
        <xdr:sp macro="" textlink="">
          <xdr:nvSpPr>
            <xdr:cNvPr id="25613" name="Option Button 13" hidden="1">
              <a:extLst>
                <a:ext uri="{63B3BB69-23CF-44E3-9099-C40C66FF867C}">
                  <a14:compatExt spid="_x0000_s25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28575</xdr:rowOff>
        </xdr:from>
        <xdr:to>
          <xdr:col>9</xdr:col>
          <xdr:colOff>200025</xdr:colOff>
          <xdr:row>10</xdr:row>
          <xdr:rowOff>209550</xdr:rowOff>
        </xdr:to>
        <xdr:sp macro="" textlink="">
          <xdr:nvSpPr>
            <xdr:cNvPr id="25614" name="Option Button 14" hidden="1">
              <a:extLst>
                <a:ext uri="{63B3BB69-23CF-44E3-9099-C40C66FF867C}">
                  <a14:compatExt spid="_x0000_s25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28575</xdr:rowOff>
        </xdr:from>
        <xdr:to>
          <xdr:col>11</xdr:col>
          <xdr:colOff>190500</xdr:colOff>
          <xdr:row>10</xdr:row>
          <xdr:rowOff>209550</xdr:rowOff>
        </xdr:to>
        <xdr:sp macro="" textlink="">
          <xdr:nvSpPr>
            <xdr:cNvPr id="25615" name="Option Button 15" hidden="1">
              <a:extLst>
                <a:ext uri="{63B3BB69-23CF-44E3-9099-C40C66FF867C}">
                  <a14:compatExt spid="_x0000_s25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19050</xdr:rowOff>
        </xdr:from>
        <xdr:to>
          <xdr:col>3</xdr:col>
          <xdr:colOff>190500</xdr:colOff>
          <xdr:row>12</xdr:row>
          <xdr:rowOff>209550</xdr:rowOff>
        </xdr:to>
        <xdr:sp macro="" textlink="">
          <xdr:nvSpPr>
            <xdr:cNvPr id="25616" name="Option Button 16" hidden="1">
              <a:extLst>
                <a:ext uri="{63B3BB69-23CF-44E3-9099-C40C66FF867C}">
                  <a14:compatExt spid="_x0000_s25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200025</xdr:colOff>
          <xdr:row>12</xdr:row>
          <xdr:rowOff>209550</xdr:rowOff>
        </xdr:to>
        <xdr:sp macro="" textlink="">
          <xdr:nvSpPr>
            <xdr:cNvPr id="25617" name="Option Button 17" hidden="1">
              <a:extLst>
                <a:ext uri="{63B3BB69-23CF-44E3-9099-C40C66FF867C}">
                  <a14:compatExt spid="_x0000_s25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200025</xdr:colOff>
          <xdr:row>12</xdr:row>
          <xdr:rowOff>209550</xdr:rowOff>
        </xdr:to>
        <xdr:sp macro="" textlink="">
          <xdr:nvSpPr>
            <xdr:cNvPr id="25618" name="Option Button 18" hidden="1">
              <a:extLst>
                <a:ext uri="{63B3BB69-23CF-44E3-9099-C40C66FF867C}">
                  <a14:compatExt spid="_x0000_s25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9</xdr:col>
          <xdr:colOff>200025</xdr:colOff>
          <xdr:row>12</xdr:row>
          <xdr:rowOff>209550</xdr:rowOff>
        </xdr:to>
        <xdr:sp macro="" textlink="">
          <xdr:nvSpPr>
            <xdr:cNvPr id="25619" name="Option Button 19" hidden="1">
              <a:extLst>
                <a:ext uri="{63B3BB69-23CF-44E3-9099-C40C66FF867C}">
                  <a14:compatExt spid="_x0000_s25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19050</xdr:rowOff>
        </xdr:from>
        <xdr:to>
          <xdr:col>11</xdr:col>
          <xdr:colOff>190500</xdr:colOff>
          <xdr:row>12</xdr:row>
          <xdr:rowOff>209550</xdr:rowOff>
        </xdr:to>
        <xdr:sp macro="" textlink="">
          <xdr:nvSpPr>
            <xdr:cNvPr id="25620" name="Option Button 20" hidden="1">
              <a:extLst>
                <a:ext uri="{63B3BB69-23CF-44E3-9099-C40C66FF867C}">
                  <a14:compatExt spid="_x0000_s25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200025</xdr:colOff>
          <xdr:row>6</xdr:row>
          <xdr:rowOff>209550</xdr:rowOff>
        </xdr:to>
        <xdr:sp macro="" textlink="">
          <xdr:nvSpPr>
            <xdr:cNvPr id="25621" name="Option Button 21" hidden="1">
              <a:extLst>
                <a:ext uri="{63B3BB69-23CF-44E3-9099-C40C66FF867C}">
                  <a14:compatExt spid="_x0000_s25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200025</xdr:colOff>
          <xdr:row>6</xdr:row>
          <xdr:rowOff>209550</xdr:rowOff>
        </xdr:to>
        <xdr:sp macro="" textlink="">
          <xdr:nvSpPr>
            <xdr:cNvPr id="25622" name="Option Button 22" hidden="1">
              <a:extLst>
                <a:ext uri="{63B3BB69-23CF-44E3-9099-C40C66FF867C}">
                  <a14:compatExt spid="_x0000_s25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19050</xdr:rowOff>
        </xdr:from>
        <xdr:to>
          <xdr:col>9</xdr:col>
          <xdr:colOff>200025</xdr:colOff>
          <xdr:row>6</xdr:row>
          <xdr:rowOff>209550</xdr:rowOff>
        </xdr:to>
        <xdr:sp macro="" textlink="">
          <xdr:nvSpPr>
            <xdr:cNvPr id="25623" name="Option Button 23" hidden="1">
              <a:extLst>
                <a:ext uri="{63B3BB69-23CF-44E3-9099-C40C66FF867C}">
                  <a14:compatExt spid="_x0000_s25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19050</xdr:rowOff>
        </xdr:from>
        <xdr:to>
          <xdr:col>11</xdr:col>
          <xdr:colOff>190500</xdr:colOff>
          <xdr:row>6</xdr:row>
          <xdr:rowOff>209550</xdr:rowOff>
        </xdr:to>
        <xdr:sp macro="" textlink="">
          <xdr:nvSpPr>
            <xdr:cNvPr id="25624" name="Option Button 24" hidden="1">
              <a:extLst>
                <a:ext uri="{63B3BB69-23CF-44E3-9099-C40C66FF867C}">
                  <a14:compatExt spid="_x0000_s25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28575</xdr:rowOff>
        </xdr:from>
        <xdr:to>
          <xdr:col>5</xdr:col>
          <xdr:colOff>200025</xdr:colOff>
          <xdr:row>10</xdr:row>
          <xdr:rowOff>209550</xdr:rowOff>
        </xdr:to>
        <xdr:sp macro="" textlink="">
          <xdr:nvSpPr>
            <xdr:cNvPr id="25625" name="Option Button 25" hidden="1">
              <a:extLst>
                <a:ext uri="{63B3BB69-23CF-44E3-9099-C40C66FF867C}">
                  <a14:compatExt spid="_x0000_s25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19050</xdr:rowOff>
        </xdr:from>
        <xdr:to>
          <xdr:col>4</xdr:col>
          <xdr:colOff>28575</xdr:colOff>
          <xdr:row>5</xdr:row>
          <xdr:rowOff>9525</xdr:rowOff>
        </xdr:to>
        <xdr:sp macro="" textlink="">
          <xdr:nvSpPr>
            <xdr:cNvPr id="26625" name="Option Button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19050</xdr:rowOff>
        </xdr:from>
        <xdr:to>
          <xdr:col>3</xdr:col>
          <xdr:colOff>190500</xdr:colOff>
          <xdr:row>6</xdr:row>
          <xdr:rowOff>209550</xdr:rowOff>
        </xdr:to>
        <xdr:sp macro="" textlink="">
          <xdr:nvSpPr>
            <xdr:cNvPr id="26626" name="Option Button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19050</xdr:rowOff>
        </xdr:from>
        <xdr:to>
          <xdr:col>5</xdr:col>
          <xdr:colOff>200025</xdr:colOff>
          <xdr:row>5</xdr:row>
          <xdr:rowOff>9525</xdr:rowOff>
        </xdr:to>
        <xdr:sp macro="" textlink="">
          <xdr:nvSpPr>
            <xdr:cNvPr id="26627" name="Option Button 3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19050</xdr:rowOff>
        </xdr:from>
        <xdr:to>
          <xdr:col>7</xdr:col>
          <xdr:colOff>200025</xdr:colOff>
          <xdr:row>5</xdr:row>
          <xdr:rowOff>9525</xdr:rowOff>
        </xdr:to>
        <xdr:sp macro="" textlink="">
          <xdr:nvSpPr>
            <xdr:cNvPr id="26628" name="Option Button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19050</xdr:rowOff>
        </xdr:from>
        <xdr:to>
          <xdr:col>9</xdr:col>
          <xdr:colOff>200025</xdr:colOff>
          <xdr:row>5</xdr:row>
          <xdr:rowOff>9525</xdr:rowOff>
        </xdr:to>
        <xdr:sp macro="" textlink="">
          <xdr:nvSpPr>
            <xdr:cNvPr id="26629" name="Option Button 5" hidden="1">
              <a:extLst>
                <a:ext uri="{63B3BB69-23CF-44E3-9099-C40C66FF867C}">
                  <a14:compatExt spid="_x0000_s26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19050</xdr:rowOff>
        </xdr:from>
        <xdr:to>
          <xdr:col>11</xdr:col>
          <xdr:colOff>190500</xdr:colOff>
          <xdr:row>5</xdr:row>
          <xdr:rowOff>9525</xdr:rowOff>
        </xdr:to>
        <xdr:sp macro="" textlink="">
          <xdr:nvSpPr>
            <xdr:cNvPr id="26630" name="Option Button 6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28575</xdr:rowOff>
        </xdr:from>
        <xdr:to>
          <xdr:col>3</xdr:col>
          <xdr:colOff>190500</xdr:colOff>
          <xdr:row>8</xdr:row>
          <xdr:rowOff>209550</xdr:rowOff>
        </xdr:to>
        <xdr:sp macro="" textlink="">
          <xdr:nvSpPr>
            <xdr:cNvPr id="26631" name="Option Button 7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200025</xdr:colOff>
          <xdr:row>8</xdr:row>
          <xdr:rowOff>209550</xdr:rowOff>
        </xdr:to>
        <xdr:sp macro="" textlink="">
          <xdr:nvSpPr>
            <xdr:cNvPr id="26632" name="Option Button 8" hidden="1">
              <a:extLst>
                <a:ext uri="{63B3BB69-23CF-44E3-9099-C40C66FF867C}">
                  <a14:compatExt spid="_x0000_s26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28575</xdr:rowOff>
        </xdr:from>
        <xdr:to>
          <xdr:col>7</xdr:col>
          <xdr:colOff>200025</xdr:colOff>
          <xdr:row>8</xdr:row>
          <xdr:rowOff>209550</xdr:rowOff>
        </xdr:to>
        <xdr:sp macro="" textlink="">
          <xdr:nvSpPr>
            <xdr:cNvPr id="26633" name="Option Button 9" hidden="1">
              <a:extLst>
                <a:ext uri="{63B3BB69-23CF-44E3-9099-C40C66FF867C}">
                  <a14:compatExt spid="_x0000_s26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28575</xdr:rowOff>
        </xdr:from>
        <xdr:to>
          <xdr:col>9</xdr:col>
          <xdr:colOff>200025</xdr:colOff>
          <xdr:row>8</xdr:row>
          <xdr:rowOff>209550</xdr:rowOff>
        </xdr:to>
        <xdr:sp macro="" textlink="">
          <xdr:nvSpPr>
            <xdr:cNvPr id="26634" name="Option Button 10" hidden="1">
              <a:extLst>
                <a:ext uri="{63B3BB69-23CF-44E3-9099-C40C66FF867C}">
                  <a14:compatExt spid="_x0000_s26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28575</xdr:rowOff>
        </xdr:from>
        <xdr:to>
          <xdr:col>11</xdr:col>
          <xdr:colOff>190500</xdr:colOff>
          <xdr:row>8</xdr:row>
          <xdr:rowOff>209550</xdr:rowOff>
        </xdr:to>
        <xdr:sp macro="" textlink="">
          <xdr:nvSpPr>
            <xdr:cNvPr id="26635" name="Option Button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28575</xdr:rowOff>
        </xdr:from>
        <xdr:to>
          <xdr:col>3</xdr:col>
          <xdr:colOff>190500</xdr:colOff>
          <xdr:row>10</xdr:row>
          <xdr:rowOff>209550</xdr:rowOff>
        </xdr:to>
        <xdr:sp macro="" textlink="">
          <xdr:nvSpPr>
            <xdr:cNvPr id="26636" name="Option Button 12" hidden="1">
              <a:extLst>
                <a:ext uri="{63B3BB69-23CF-44E3-9099-C40C66FF867C}">
                  <a14:compatExt spid="_x0000_s26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28575</xdr:rowOff>
        </xdr:from>
        <xdr:to>
          <xdr:col>7</xdr:col>
          <xdr:colOff>200025</xdr:colOff>
          <xdr:row>10</xdr:row>
          <xdr:rowOff>209550</xdr:rowOff>
        </xdr:to>
        <xdr:sp macro="" textlink="">
          <xdr:nvSpPr>
            <xdr:cNvPr id="26637" name="Option Button 13" hidden="1">
              <a:extLst>
                <a:ext uri="{63B3BB69-23CF-44E3-9099-C40C66FF867C}">
                  <a14:compatExt spid="_x0000_s26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28575</xdr:rowOff>
        </xdr:from>
        <xdr:to>
          <xdr:col>9</xdr:col>
          <xdr:colOff>200025</xdr:colOff>
          <xdr:row>10</xdr:row>
          <xdr:rowOff>209550</xdr:rowOff>
        </xdr:to>
        <xdr:sp macro="" textlink="">
          <xdr:nvSpPr>
            <xdr:cNvPr id="26638" name="Option Button 14" hidden="1">
              <a:extLst>
                <a:ext uri="{63B3BB69-23CF-44E3-9099-C40C66FF867C}">
                  <a14:compatExt spid="_x0000_s26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28575</xdr:rowOff>
        </xdr:from>
        <xdr:to>
          <xdr:col>11</xdr:col>
          <xdr:colOff>190500</xdr:colOff>
          <xdr:row>10</xdr:row>
          <xdr:rowOff>209550</xdr:rowOff>
        </xdr:to>
        <xdr:sp macro="" textlink="">
          <xdr:nvSpPr>
            <xdr:cNvPr id="26639" name="Option Button 15" hidden="1">
              <a:extLst>
                <a:ext uri="{63B3BB69-23CF-44E3-9099-C40C66FF867C}">
                  <a14:compatExt spid="_x0000_s26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19050</xdr:rowOff>
        </xdr:from>
        <xdr:to>
          <xdr:col>3</xdr:col>
          <xdr:colOff>190500</xdr:colOff>
          <xdr:row>12</xdr:row>
          <xdr:rowOff>209550</xdr:rowOff>
        </xdr:to>
        <xdr:sp macro="" textlink="">
          <xdr:nvSpPr>
            <xdr:cNvPr id="26640" name="Option Button 16" hidden="1">
              <a:extLst>
                <a:ext uri="{63B3BB69-23CF-44E3-9099-C40C66FF867C}">
                  <a14:compatExt spid="_x0000_s26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200025</xdr:colOff>
          <xdr:row>12</xdr:row>
          <xdr:rowOff>209550</xdr:rowOff>
        </xdr:to>
        <xdr:sp macro="" textlink="">
          <xdr:nvSpPr>
            <xdr:cNvPr id="26641" name="Option Button 17" hidden="1">
              <a:extLst>
                <a:ext uri="{63B3BB69-23CF-44E3-9099-C40C66FF867C}">
                  <a14:compatExt spid="_x0000_s26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200025</xdr:colOff>
          <xdr:row>12</xdr:row>
          <xdr:rowOff>209550</xdr:rowOff>
        </xdr:to>
        <xdr:sp macro="" textlink="">
          <xdr:nvSpPr>
            <xdr:cNvPr id="26642" name="Option Button 18" hidden="1">
              <a:extLst>
                <a:ext uri="{63B3BB69-23CF-44E3-9099-C40C66FF867C}">
                  <a14:compatExt spid="_x0000_s26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9</xdr:col>
          <xdr:colOff>200025</xdr:colOff>
          <xdr:row>12</xdr:row>
          <xdr:rowOff>209550</xdr:rowOff>
        </xdr:to>
        <xdr:sp macro="" textlink="">
          <xdr:nvSpPr>
            <xdr:cNvPr id="26643" name="Option Button 19" hidden="1">
              <a:extLst>
                <a:ext uri="{63B3BB69-23CF-44E3-9099-C40C66FF867C}">
                  <a14:compatExt spid="_x0000_s26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19050</xdr:rowOff>
        </xdr:from>
        <xdr:to>
          <xdr:col>11</xdr:col>
          <xdr:colOff>190500</xdr:colOff>
          <xdr:row>12</xdr:row>
          <xdr:rowOff>209550</xdr:rowOff>
        </xdr:to>
        <xdr:sp macro="" textlink="">
          <xdr:nvSpPr>
            <xdr:cNvPr id="26644" name="Option Button 20" hidden="1">
              <a:extLst>
                <a:ext uri="{63B3BB69-23CF-44E3-9099-C40C66FF867C}">
                  <a14:compatExt spid="_x0000_s26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200025</xdr:colOff>
          <xdr:row>6</xdr:row>
          <xdr:rowOff>209550</xdr:rowOff>
        </xdr:to>
        <xdr:sp macro="" textlink="">
          <xdr:nvSpPr>
            <xdr:cNvPr id="26645" name="Option Button 21" hidden="1">
              <a:extLst>
                <a:ext uri="{63B3BB69-23CF-44E3-9099-C40C66FF867C}">
                  <a14:compatExt spid="_x0000_s26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200025</xdr:colOff>
          <xdr:row>6</xdr:row>
          <xdr:rowOff>209550</xdr:rowOff>
        </xdr:to>
        <xdr:sp macro="" textlink="">
          <xdr:nvSpPr>
            <xdr:cNvPr id="26646" name="Option Button 22" hidden="1">
              <a:extLst>
                <a:ext uri="{63B3BB69-23CF-44E3-9099-C40C66FF867C}">
                  <a14:compatExt spid="_x0000_s26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19050</xdr:rowOff>
        </xdr:from>
        <xdr:to>
          <xdr:col>9</xdr:col>
          <xdr:colOff>200025</xdr:colOff>
          <xdr:row>6</xdr:row>
          <xdr:rowOff>209550</xdr:rowOff>
        </xdr:to>
        <xdr:sp macro="" textlink="">
          <xdr:nvSpPr>
            <xdr:cNvPr id="26647" name="Option Button 23" hidden="1">
              <a:extLst>
                <a:ext uri="{63B3BB69-23CF-44E3-9099-C40C66FF867C}">
                  <a14:compatExt spid="_x0000_s26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19050</xdr:rowOff>
        </xdr:from>
        <xdr:to>
          <xdr:col>11</xdr:col>
          <xdr:colOff>190500</xdr:colOff>
          <xdr:row>6</xdr:row>
          <xdr:rowOff>209550</xdr:rowOff>
        </xdr:to>
        <xdr:sp macro="" textlink="">
          <xdr:nvSpPr>
            <xdr:cNvPr id="26648" name="Option Button 24" hidden="1">
              <a:extLst>
                <a:ext uri="{63B3BB69-23CF-44E3-9099-C40C66FF867C}">
                  <a14:compatExt spid="_x0000_s26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28575</xdr:rowOff>
        </xdr:from>
        <xdr:to>
          <xdr:col>5</xdr:col>
          <xdr:colOff>200025</xdr:colOff>
          <xdr:row>10</xdr:row>
          <xdr:rowOff>209550</xdr:rowOff>
        </xdr:to>
        <xdr:sp macro="" textlink="">
          <xdr:nvSpPr>
            <xdr:cNvPr id="26649" name="Option Button 25" hidden="1">
              <a:extLst>
                <a:ext uri="{63B3BB69-23CF-44E3-9099-C40C66FF867C}">
                  <a14:compatExt spid="_x0000_s26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19050</xdr:rowOff>
        </xdr:from>
        <xdr:to>
          <xdr:col>4</xdr:col>
          <xdr:colOff>28575</xdr:colOff>
          <xdr:row>5</xdr:row>
          <xdr:rowOff>9525</xdr:rowOff>
        </xdr:to>
        <xdr:sp macro="" textlink="">
          <xdr:nvSpPr>
            <xdr:cNvPr id="27649" name="Option Button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19050</xdr:rowOff>
        </xdr:from>
        <xdr:to>
          <xdr:col>3</xdr:col>
          <xdr:colOff>190500</xdr:colOff>
          <xdr:row>6</xdr:row>
          <xdr:rowOff>209550</xdr:rowOff>
        </xdr:to>
        <xdr:sp macro="" textlink="">
          <xdr:nvSpPr>
            <xdr:cNvPr id="27650" name="Option Button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19050</xdr:rowOff>
        </xdr:from>
        <xdr:to>
          <xdr:col>5</xdr:col>
          <xdr:colOff>200025</xdr:colOff>
          <xdr:row>5</xdr:row>
          <xdr:rowOff>9525</xdr:rowOff>
        </xdr:to>
        <xdr:sp macro="" textlink="">
          <xdr:nvSpPr>
            <xdr:cNvPr id="27651" name="Option Button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19050</xdr:rowOff>
        </xdr:from>
        <xdr:to>
          <xdr:col>7</xdr:col>
          <xdr:colOff>200025</xdr:colOff>
          <xdr:row>5</xdr:row>
          <xdr:rowOff>9525</xdr:rowOff>
        </xdr:to>
        <xdr:sp macro="" textlink="">
          <xdr:nvSpPr>
            <xdr:cNvPr id="27652" name="Option Button 4" hidden="1">
              <a:extLst>
                <a:ext uri="{63B3BB69-23CF-44E3-9099-C40C66FF867C}">
                  <a14:compatExt spid="_x0000_s27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19050</xdr:rowOff>
        </xdr:from>
        <xdr:to>
          <xdr:col>9</xdr:col>
          <xdr:colOff>200025</xdr:colOff>
          <xdr:row>5</xdr:row>
          <xdr:rowOff>9525</xdr:rowOff>
        </xdr:to>
        <xdr:sp macro="" textlink="">
          <xdr:nvSpPr>
            <xdr:cNvPr id="27653" name="Option Button 5" hidden="1">
              <a:extLst>
                <a:ext uri="{63B3BB69-23CF-44E3-9099-C40C66FF867C}">
                  <a14:compatExt spid="_x0000_s27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19050</xdr:rowOff>
        </xdr:from>
        <xdr:to>
          <xdr:col>11</xdr:col>
          <xdr:colOff>190500</xdr:colOff>
          <xdr:row>5</xdr:row>
          <xdr:rowOff>9525</xdr:rowOff>
        </xdr:to>
        <xdr:sp macro="" textlink="">
          <xdr:nvSpPr>
            <xdr:cNvPr id="27654" name="Option Button 6" hidden="1">
              <a:extLst>
                <a:ext uri="{63B3BB69-23CF-44E3-9099-C40C66FF867C}">
                  <a14:compatExt spid="_x0000_s27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28575</xdr:rowOff>
        </xdr:from>
        <xdr:to>
          <xdr:col>3</xdr:col>
          <xdr:colOff>190500</xdr:colOff>
          <xdr:row>8</xdr:row>
          <xdr:rowOff>209550</xdr:rowOff>
        </xdr:to>
        <xdr:sp macro="" textlink="">
          <xdr:nvSpPr>
            <xdr:cNvPr id="27655" name="Option Button 7" hidden="1">
              <a:extLst>
                <a:ext uri="{63B3BB69-23CF-44E3-9099-C40C66FF867C}">
                  <a14:compatExt spid="_x0000_s27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200025</xdr:colOff>
          <xdr:row>8</xdr:row>
          <xdr:rowOff>209550</xdr:rowOff>
        </xdr:to>
        <xdr:sp macro="" textlink="">
          <xdr:nvSpPr>
            <xdr:cNvPr id="27656" name="Option Button 8" hidden="1">
              <a:extLst>
                <a:ext uri="{63B3BB69-23CF-44E3-9099-C40C66FF867C}">
                  <a14:compatExt spid="_x0000_s27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28575</xdr:rowOff>
        </xdr:from>
        <xdr:to>
          <xdr:col>7</xdr:col>
          <xdr:colOff>200025</xdr:colOff>
          <xdr:row>8</xdr:row>
          <xdr:rowOff>209550</xdr:rowOff>
        </xdr:to>
        <xdr:sp macro="" textlink="">
          <xdr:nvSpPr>
            <xdr:cNvPr id="27657" name="Option Button 9" hidden="1">
              <a:extLst>
                <a:ext uri="{63B3BB69-23CF-44E3-9099-C40C66FF867C}">
                  <a14:compatExt spid="_x0000_s27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28575</xdr:rowOff>
        </xdr:from>
        <xdr:to>
          <xdr:col>9</xdr:col>
          <xdr:colOff>200025</xdr:colOff>
          <xdr:row>8</xdr:row>
          <xdr:rowOff>209550</xdr:rowOff>
        </xdr:to>
        <xdr:sp macro="" textlink="">
          <xdr:nvSpPr>
            <xdr:cNvPr id="27658" name="Option Button 10" hidden="1">
              <a:extLst>
                <a:ext uri="{63B3BB69-23CF-44E3-9099-C40C66FF867C}">
                  <a14:compatExt spid="_x0000_s27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28575</xdr:rowOff>
        </xdr:from>
        <xdr:to>
          <xdr:col>11</xdr:col>
          <xdr:colOff>190500</xdr:colOff>
          <xdr:row>8</xdr:row>
          <xdr:rowOff>209550</xdr:rowOff>
        </xdr:to>
        <xdr:sp macro="" textlink="">
          <xdr:nvSpPr>
            <xdr:cNvPr id="27659" name="Option Button 11" hidden="1">
              <a:extLst>
                <a:ext uri="{63B3BB69-23CF-44E3-9099-C40C66FF867C}">
                  <a14:compatExt spid="_x0000_s27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28575</xdr:rowOff>
        </xdr:from>
        <xdr:to>
          <xdr:col>3</xdr:col>
          <xdr:colOff>190500</xdr:colOff>
          <xdr:row>10</xdr:row>
          <xdr:rowOff>209550</xdr:rowOff>
        </xdr:to>
        <xdr:sp macro="" textlink="">
          <xdr:nvSpPr>
            <xdr:cNvPr id="27660" name="Option Button 12" hidden="1">
              <a:extLst>
                <a:ext uri="{63B3BB69-23CF-44E3-9099-C40C66FF867C}">
                  <a14:compatExt spid="_x0000_s27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28575</xdr:rowOff>
        </xdr:from>
        <xdr:to>
          <xdr:col>7</xdr:col>
          <xdr:colOff>200025</xdr:colOff>
          <xdr:row>10</xdr:row>
          <xdr:rowOff>209550</xdr:rowOff>
        </xdr:to>
        <xdr:sp macro="" textlink="">
          <xdr:nvSpPr>
            <xdr:cNvPr id="27661" name="Option Button 13" hidden="1">
              <a:extLst>
                <a:ext uri="{63B3BB69-23CF-44E3-9099-C40C66FF867C}">
                  <a14:compatExt spid="_x0000_s27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28575</xdr:rowOff>
        </xdr:from>
        <xdr:to>
          <xdr:col>9</xdr:col>
          <xdr:colOff>200025</xdr:colOff>
          <xdr:row>10</xdr:row>
          <xdr:rowOff>209550</xdr:rowOff>
        </xdr:to>
        <xdr:sp macro="" textlink="">
          <xdr:nvSpPr>
            <xdr:cNvPr id="27662" name="Option Button 14" hidden="1">
              <a:extLst>
                <a:ext uri="{63B3BB69-23CF-44E3-9099-C40C66FF867C}">
                  <a14:compatExt spid="_x0000_s27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28575</xdr:rowOff>
        </xdr:from>
        <xdr:to>
          <xdr:col>11</xdr:col>
          <xdr:colOff>190500</xdr:colOff>
          <xdr:row>10</xdr:row>
          <xdr:rowOff>209550</xdr:rowOff>
        </xdr:to>
        <xdr:sp macro="" textlink="">
          <xdr:nvSpPr>
            <xdr:cNvPr id="27663" name="Option Button 15" hidden="1">
              <a:extLst>
                <a:ext uri="{63B3BB69-23CF-44E3-9099-C40C66FF867C}">
                  <a14:compatExt spid="_x0000_s27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19050</xdr:rowOff>
        </xdr:from>
        <xdr:to>
          <xdr:col>3</xdr:col>
          <xdr:colOff>190500</xdr:colOff>
          <xdr:row>12</xdr:row>
          <xdr:rowOff>209550</xdr:rowOff>
        </xdr:to>
        <xdr:sp macro="" textlink="">
          <xdr:nvSpPr>
            <xdr:cNvPr id="27664" name="Option Button 16" hidden="1">
              <a:extLst>
                <a:ext uri="{63B3BB69-23CF-44E3-9099-C40C66FF867C}">
                  <a14:compatExt spid="_x0000_s27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200025</xdr:colOff>
          <xdr:row>12</xdr:row>
          <xdr:rowOff>209550</xdr:rowOff>
        </xdr:to>
        <xdr:sp macro="" textlink="">
          <xdr:nvSpPr>
            <xdr:cNvPr id="27665" name="Option Button 17" hidden="1">
              <a:extLst>
                <a:ext uri="{63B3BB69-23CF-44E3-9099-C40C66FF867C}">
                  <a14:compatExt spid="_x0000_s27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200025</xdr:colOff>
          <xdr:row>12</xdr:row>
          <xdr:rowOff>209550</xdr:rowOff>
        </xdr:to>
        <xdr:sp macro="" textlink="">
          <xdr:nvSpPr>
            <xdr:cNvPr id="27666" name="Option Button 18" hidden="1">
              <a:extLst>
                <a:ext uri="{63B3BB69-23CF-44E3-9099-C40C66FF867C}">
                  <a14:compatExt spid="_x0000_s27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9</xdr:col>
          <xdr:colOff>200025</xdr:colOff>
          <xdr:row>12</xdr:row>
          <xdr:rowOff>209550</xdr:rowOff>
        </xdr:to>
        <xdr:sp macro="" textlink="">
          <xdr:nvSpPr>
            <xdr:cNvPr id="27667" name="Option Button 19" hidden="1">
              <a:extLst>
                <a:ext uri="{63B3BB69-23CF-44E3-9099-C40C66FF867C}">
                  <a14:compatExt spid="_x0000_s27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19050</xdr:rowOff>
        </xdr:from>
        <xdr:to>
          <xdr:col>11</xdr:col>
          <xdr:colOff>190500</xdr:colOff>
          <xdr:row>12</xdr:row>
          <xdr:rowOff>209550</xdr:rowOff>
        </xdr:to>
        <xdr:sp macro="" textlink="">
          <xdr:nvSpPr>
            <xdr:cNvPr id="27668" name="Option Button 20" hidden="1">
              <a:extLst>
                <a:ext uri="{63B3BB69-23CF-44E3-9099-C40C66FF867C}">
                  <a14:compatExt spid="_x0000_s27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200025</xdr:colOff>
          <xdr:row>6</xdr:row>
          <xdr:rowOff>209550</xdr:rowOff>
        </xdr:to>
        <xdr:sp macro="" textlink="">
          <xdr:nvSpPr>
            <xdr:cNvPr id="27669" name="Option Button 21" hidden="1">
              <a:extLst>
                <a:ext uri="{63B3BB69-23CF-44E3-9099-C40C66FF867C}">
                  <a14:compatExt spid="_x0000_s27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200025</xdr:colOff>
          <xdr:row>6</xdr:row>
          <xdr:rowOff>209550</xdr:rowOff>
        </xdr:to>
        <xdr:sp macro="" textlink="">
          <xdr:nvSpPr>
            <xdr:cNvPr id="27670" name="Option Button 22" hidden="1">
              <a:extLst>
                <a:ext uri="{63B3BB69-23CF-44E3-9099-C40C66FF867C}">
                  <a14:compatExt spid="_x0000_s27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19050</xdr:rowOff>
        </xdr:from>
        <xdr:to>
          <xdr:col>9</xdr:col>
          <xdr:colOff>200025</xdr:colOff>
          <xdr:row>6</xdr:row>
          <xdr:rowOff>209550</xdr:rowOff>
        </xdr:to>
        <xdr:sp macro="" textlink="">
          <xdr:nvSpPr>
            <xdr:cNvPr id="27671" name="Option Button 23" hidden="1">
              <a:extLst>
                <a:ext uri="{63B3BB69-23CF-44E3-9099-C40C66FF867C}">
                  <a14:compatExt spid="_x0000_s27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19050</xdr:rowOff>
        </xdr:from>
        <xdr:to>
          <xdr:col>11</xdr:col>
          <xdr:colOff>190500</xdr:colOff>
          <xdr:row>6</xdr:row>
          <xdr:rowOff>209550</xdr:rowOff>
        </xdr:to>
        <xdr:sp macro="" textlink="">
          <xdr:nvSpPr>
            <xdr:cNvPr id="27672" name="Option Button 24" hidden="1">
              <a:extLst>
                <a:ext uri="{63B3BB69-23CF-44E3-9099-C40C66FF867C}">
                  <a14:compatExt spid="_x0000_s27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28575</xdr:rowOff>
        </xdr:from>
        <xdr:to>
          <xdr:col>5</xdr:col>
          <xdr:colOff>200025</xdr:colOff>
          <xdr:row>10</xdr:row>
          <xdr:rowOff>209550</xdr:rowOff>
        </xdr:to>
        <xdr:sp macro="" textlink="">
          <xdr:nvSpPr>
            <xdr:cNvPr id="27673" name="Option Button 25" hidden="1">
              <a:extLst>
                <a:ext uri="{63B3BB69-23CF-44E3-9099-C40C66FF867C}">
                  <a14:compatExt spid="_x0000_s27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19050</xdr:rowOff>
        </xdr:from>
        <xdr:to>
          <xdr:col>4</xdr:col>
          <xdr:colOff>28575</xdr:colOff>
          <xdr:row>5</xdr:row>
          <xdr:rowOff>9525</xdr:rowOff>
        </xdr:to>
        <xdr:sp macro="" textlink="">
          <xdr:nvSpPr>
            <xdr:cNvPr id="28673" name="Option Button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19050</xdr:rowOff>
        </xdr:from>
        <xdr:to>
          <xdr:col>3</xdr:col>
          <xdr:colOff>190500</xdr:colOff>
          <xdr:row>6</xdr:row>
          <xdr:rowOff>209550</xdr:rowOff>
        </xdr:to>
        <xdr:sp macro="" textlink="">
          <xdr:nvSpPr>
            <xdr:cNvPr id="28674" name="Option Button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19050</xdr:rowOff>
        </xdr:from>
        <xdr:to>
          <xdr:col>5</xdr:col>
          <xdr:colOff>200025</xdr:colOff>
          <xdr:row>5</xdr:row>
          <xdr:rowOff>9525</xdr:rowOff>
        </xdr:to>
        <xdr:sp macro="" textlink="">
          <xdr:nvSpPr>
            <xdr:cNvPr id="28675" name="Option Button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19050</xdr:rowOff>
        </xdr:from>
        <xdr:to>
          <xdr:col>7</xdr:col>
          <xdr:colOff>200025</xdr:colOff>
          <xdr:row>5</xdr:row>
          <xdr:rowOff>9525</xdr:rowOff>
        </xdr:to>
        <xdr:sp macro="" textlink="">
          <xdr:nvSpPr>
            <xdr:cNvPr id="28676" name="Option Button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19050</xdr:rowOff>
        </xdr:from>
        <xdr:to>
          <xdr:col>9</xdr:col>
          <xdr:colOff>200025</xdr:colOff>
          <xdr:row>5</xdr:row>
          <xdr:rowOff>9525</xdr:rowOff>
        </xdr:to>
        <xdr:sp macro="" textlink="">
          <xdr:nvSpPr>
            <xdr:cNvPr id="28677" name="Option Button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19050</xdr:rowOff>
        </xdr:from>
        <xdr:to>
          <xdr:col>11</xdr:col>
          <xdr:colOff>190500</xdr:colOff>
          <xdr:row>5</xdr:row>
          <xdr:rowOff>9525</xdr:rowOff>
        </xdr:to>
        <xdr:sp macro="" textlink="">
          <xdr:nvSpPr>
            <xdr:cNvPr id="28678" name="Option Button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28575</xdr:rowOff>
        </xdr:from>
        <xdr:to>
          <xdr:col>3</xdr:col>
          <xdr:colOff>190500</xdr:colOff>
          <xdr:row>8</xdr:row>
          <xdr:rowOff>209550</xdr:rowOff>
        </xdr:to>
        <xdr:sp macro="" textlink="">
          <xdr:nvSpPr>
            <xdr:cNvPr id="28679" name="Option Button 7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200025</xdr:colOff>
          <xdr:row>8</xdr:row>
          <xdr:rowOff>209550</xdr:rowOff>
        </xdr:to>
        <xdr:sp macro="" textlink="">
          <xdr:nvSpPr>
            <xdr:cNvPr id="28680" name="Option Button 8" hidden="1">
              <a:extLst>
                <a:ext uri="{63B3BB69-23CF-44E3-9099-C40C66FF867C}">
                  <a14:compatExt spid="_x0000_s28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28575</xdr:rowOff>
        </xdr:from>
        <xdr:to>
          <xdr:col>7</xdr:col>
          <xdr:colOff>200025</xdr:colOff>
          <xdr:row>8</xdr:row>
          <xdr:rowOff>209550</xdr:rowOff>
        </xdr:to>
        <xdr:sp macro="" textlink="">
          <xdr:nvSpPr>
            <xdr:cNvPr id="28681" name="Option Button 9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28575</xdr:rowOff>
        </xdr:from>
        <xdr:to>
          <xdr:col>9</xdr:col>
          <xdr:colOff>200025</xdr:colOff>
          <xdr:row>8</xdr:row>
          <xdr:rowOff>209550</xdr:rowOff>
        </xdr:to>
        <xdr:sp macro="" textlink="">
          <xdr:nvSpPr>
            <xdr:cNvPr id="28682" name="Option Button 10" hidden="1">
              <a:extLst>
                <a:ext uri="{63B3BB69-23CF-44E3-9099-C40C66FF867C}">
                  <a14:compatExt spid="_x0000_s28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28575</xdr:rowOff>
        </xdr:from>
        <xdr:to>
          <xdr:col>11</xdr:col>
          <xdr:colOff>190500</xdr:colOff>
          <xdr:row>8</xdr:row>
          <xdr:rowOff>209550</xdr:rowOff>
        </xdr:to>
        <xdr:sp macro="" textlink="">
          <xdr:nvSpPr>
            <xdr:cNvPr id="28683" name="Option Button 11" hidden="1">
              <a:extLst>
                <a:ext uri="{63B3BB69-23CF-44E3-9099-C40C66FF867C}">
                  <a14:compatExt spid="_x0000_s28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28575</xdr:rowOff>
        </xdr:from>
        <xdr:to>
          <xdr:col>3</xdr:col>
          <xdr:colOff>190500</xdr:colOff>
          <xdr:row>10</xdr:row>
          <xdr:rowOff>209550</xdr:rowOff>
        </xdr:to>
        <xdr:sp macro="" textlink="">
          <xdr:nvSpPr>
            <xdr:cNvPr id="28684" name="Option Button 12" hidden="1">
              <a:extLst>
                <a:ext uri="{63B3BB69-23CF-44E3-9099-C40C66FF867C}">
                  <a14:compatExt spid="_x0000_s28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28575</xdr:rowOff>
        </xdr:from>
        <xdr:to>
          <xdr:col>7</xdr:col>
          <xdr:colOff>200025</xdr:colOff>
          <xdr:row>10</xdr:row>
          <xdr:rowOff>209550</xdr:rowOff>
        </xdr:to>
        <xdr:sp macro="" textlink="">
          <xdr:nvSpPr>
            <xdr:cNvPr id="28685" name="Option Button 13" hidden="1">
              <a:extLst>
                <a:ext uri="{63B3BB69-23CF-44E3-9099-C40C66FF867C}">
                  <a14:compatExt spid="_x0000_s28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28575</xdr:rowOff>
        </xdr:from>
        <xdr:to>
          <xdr:col>9</xdr:col>
          <xdr:colOff>200025</xdr:colOff>
          <xdr:row>10</xdr:row>
          <xdr:rowOff>209550</xdr:rowOff>
        </xdr:to>
        <xdr:sp macro="" textlink="">
          <xdr:nvSpPr>
            <xdr:cNvPr id="28686" name="Option Button 14" hidden="1">
              <a:extLst>
                <a:ext uri="{63B3BB69-23CF-44E3-9099-C40C66FF867C}">
                  <a14:compatExt spid="_x0000_s28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28575</xdr:rowOff>
        </xdr:from>
        <xdr:to>
          <xdr:col>11</xdr:col>
          <xdr:colOff>190500</xdr:colOff>
          <xdr:row>10</xdr:row>
          <xdr:rowOff>209550</xdr:rowOff>
        </xdr:to>
        <xdr:sp macro="" textlink="">
          <xdr:nvSpPr>
            <xdr:cNvPr id="28687" name="Option Button 15" hidden="1">
              <a:extLst>
                <a:ext uri="{63B3BB69-23CF-44E3-9099-C40C66FF867C}">
                  <a14:compatExt spid="_x0000_s28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19050</xdr:rowOff>
        </xdr:from>
        <xdr:to>
          <xdr:col>3</xdr:col>
          <xdr:colOff>190500</xdr:colOff>
          <xdr:row>12</xdr:row>
          <xdr:rowOff>209550</xdr:rowOff>
        </xdr:to>
        <xdr:sp macro="" textlink="">
          <xdr:nvSpPr>
            <xdr:cNvPr id="28688" name="Option Button 16" hidden="1">
              <a:extLst>
                <a:ext uri="{63B3BB69-23CF-44E3-9099-C40C66FF867C}">
                  <a14:compatExt spid="_x0000_s28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200025</xdr:colOff>
          <xdr:row>12</xdr:row>
          <xdr:rowOff>209550</xdr:rowOff>
        </xdr:to>
        <xdr:sp macro="" textlink="">
          <xdr:nvSpPr>
            <xdr:cNvPr id="28689" name="Option Button 17" hidden="1">
              <a:extLst>
                <a:ext uri="{63B3BB69-23CF-44E3-9099-C40C66FF867C}">
                  <a14:compatExt spid="_x0000_s28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200025</xdr:colOff>
          <xdr:row>12</xdr:row>
          <xdr:rowOff>209550</xdr:rowOff>
        </xdr:to>
        <xdr:sp macro="" textlink="">
          <xdr:nvSpPr>
            <xdr:cNvPr id="28690" name="Option Button 18" hidden="1">
              <a:extLst>
                <a:ext uri="{63B3BB69-23CF-44E3-9099-C40C66FF867C}">
                  <a14:compatExt spid="_x0000_s28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9</xdr:col>
          <xdr:colOff>200025</xdr:colOff>
          <xdr:row>12</xdr:row>
          <xdr:rowOff>209550</xdr:rowOff>
        </xdr:to>
        <xdr:sp macro="" textlink="">
          <xdr:nvSpPr>
            <xdr:cNvPr id="28691" name="Option Button 19" hidden="1">
              <a:extLst>
                <a:ext uri="{63B3BB69-23CF-44E3-9099-C40C66FF867C}">
                  <a14:compatExt spid="_x0000_s28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19050</xdr:rowOff>
        </xdr:from>
        <xdr:to>
          <xdr:col>11</xdr:col>
          <xdr:colOff>190500</xdr:colOff>
          <xdr:row>12</xdr:row>
          <xdr:rowOff>209550</xdr:rowOff>
        </xdr:to>
        <xdr:sp macro="" textlink="">
          <xdr:nvSpPr>
            <xdr:cNvPr id="28692" name="Option Button 20" hidden="1">
              <a:extLst>
                <a:ext uri="{63B3BB69-23CF-44E3-9099-C40C66FF867C}">
                  <a14:compatExt spid="_x0000_s28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200025</xdr:colOff>
          <xdr:row>6</xdr:row>
          <xdr:rowOff>209550</xdr:rowOff>
        </xdr:to>
        <xdr:sp macro="" textlink="">
          <xdr:nvSpPr>
            <xdr:cNvPr id="28693" name="Option Button 21" hidden="1">
              <a:extLst>
                <a:ext uri="{63B3BB69-23CF-44E3-9099-C40C66FF867C}">
                  <a14:compatExt spid="_x0000_s28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200025</xdr:colOff>
          <xdr:row>6</xdr:row>
          <xdr:rowOff>209550</xdr:rowOff>
        </xdr:to>
        <xdr:sp macro="" textlink="">
          <xdr:nvSpPr>
            <xdr:cNvPr id="28694" name="Option Button 22" hidden="1">
              <a:extLst>
                <a:ext uri="{63B3BB69-23CF-44E3-9099-C40C66FF867C}">
                  <a14:compatExt spid="_x0000_s28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19050</xdr:rowOff>
        </xdr:from>
        <xdr:to>
          <xdr:col>9</xdr:col>
          <xdr:colOff>200025</xdr:colOff>
          <xdr:row>6</xdr:row>
          <xdr:rowOff>209550</xdr:rowOff>
        </xdr:to>
        <xdr:sp macro="" textlink="">
          <xdr:nvSpPr>
            <xdr:cNvPr id="28695" name="Option Button 23" hidden="1">
              <a:extLst>
                <a:ext uri="{63B3BB69-23CF-44E3-9099-C40C66FF867C}">
                  <a14:compatExt spid="_x0000_s28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19050</xdr:rowOff>
        </xdr:from>
        <xdr:to>
          <xdr:col>11</xdr:col>
          <xdr:colOff>190500</xdr:colOff>
          <xdr:row>6</xdr:row>
          <xdr:rowOff>209550</xdr:rowOff>
        </xdr:to>
        <xdr:sp macro="" textlink="">
          <xdr:nvSpPr>
            <xdr:cNvPr id="28696" name="Option Button 24" hidden="1">
              <a:extLst>
                <a:ext uri="{63B3BB69-23CF-44E3-9099-C40C66FF867C}">
                  <a14:compatExt spid="_x0000_s28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28575</xdr:rowOff>
        </xdr:from>
        <xdr:to>
          <xdr:col>5</xdr:col>
          <xdr:colOff>200025</xdr:colOff>
          <xdr:row>10</xdr:row>
          <xdr:rowOff>209550</xdr:rowOff>
        </xdr:to>
        <xdr:sp macro="" textlink="">
          <xdr:nvSpPr>
            <xdr:cNvPr id="28697" name="Option Button 25" hidden="1">
              <a:extLst>
                <a:ext uri="{63B3BB69-23CF-44E3-9099-C40C66FF867C}">
                  <a14:compatExt spid="_x0000_s28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602508</xdr:colOff>
      <xdr:row>0</xdr:row>
      <xdr:rowOff>46666</xdr:rowOff>
    </xdr:from>
    <xdr:to>
      <xdr:col>8</xdr:col>
      <xdr:colOff>786357</xdr:colOff>
      <xdr:row>3</xdr:row>
      <xdr:rowOff>168236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4158" y="46666"/>
          <a:ext cx="1603074" cy="69307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19050</xdr:rowOff>
        </xdr:from>
        <xdr:to>
          <xdr:col>4</xdr:col>
          <xdr:colOff>28575</xdr:colOff>
          <xdr:row>5</xdr:row>
          <xdr:rowOff>9525</xdr:rowOff>
        </xdr:to>
        <xdr:sp macro="" textlink="">
          <xdr:nvSpPr>
            <xdr:cNvPr id="29697" name="Option Button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19050</xdr:rowOff>
        </xdr:from>
        <xdr:to>
          <xdr:col>3</xdr:col>
          <xdr:colOff>190500</xdr:colOff>
          <xdr:row>6</xdr:row>
          <xdr:rowOff>209550</xdr:rowOff>
        </xdr:to>
        <xdr:sp macro="" textlink="">
          <xdr:nvSpPr>
            <xdr:cNvPr id="29698" name="Option Button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19050</xdr:rowOff>
        </xdr:from>
        <xdr:to>
          <xdr:col>5</xdr:col>
          <xdr:colOff>200025</xdr:colOff>
          <xdr:row>5</xdr:row>
          <xdr:rowOff>9525</xdr:rowOff>
        </xdr:to>
        <xdr:sp macro="" textlink="">
          <xdr:nvSpPr>
            <xdr:cNvPr id="29699" name="Option Button 3" hidden="1">
              <a:extLst>
                <a:ext uri="{63B3BB69-23CF-44E3-9099-C40C66FF867C}">
                  <a14:compatExt spid="_x0000_s29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19050</xdr:rowOff>
        </xdr:from>
        <xdr:to>
          <xdr:col>7</xdr:col>
          <xdr:colOff>200025</xdr:colOff>
          <xdr:row>5</xdr:row>
          <xdr:rowOff>9525</xdr:rowOff>
        </xdr:to>
        <xdr:sp macro="" textlink="">
          <xdr:nvSpPr>
            <xdr:cNvPr id="29700" name="Option Button 4" hidden="1">
              <a:extLst>
                <a:ext uri="{63B3BB69-23CF-44E3-9099-C40C66FF867C}">
                  <a14:compatExt spid="_x0000_s29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19050</xdr:rowOff>
        </xdr:from>
        <xdr:to>
          <xdr:col>9</xdr:col>
          <xdr:colOff>200025</xdr:colOff>
          <xdr:row>5</xdr:row>
          <xdr:rowOff>9525</xdr:rowOff>
        </xdr:to>
        <xdr:sp macro="" textlink="">
          <xdr:nvSpPr>
            <xdr:cNvPr id="29701" name="Option Button 5" hidden="1">
              <a:extLst>
                <a:ext uri="{63B3BB69-23CF-44E3-9099-C40C66FF867C}">
                  <a14:compatExt spid="_x0000_s29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19050</xdr:rowOff>
        </xdr:from>
        <xdr:to>
          <xdr:col>11</xdr:col>
          <xdr:colOff>190500</xdr:colOff>
          <xdr:row>5</xdr:row>
          <xdr:rowOff>9525</xdr:rowOff>
        </xdr:to>
        <xdr:sp macro="" textlink="">
          <xdr:nvSpPr>
            <xdr:cNvPr id="29702" name="Option Button 6" hidden="1">
              <a:extLst>
                <a:ext uri="{63B3BB69-23CF-44E3-9099-C40C66FF867C}">
                  <a14:compatExt spid="_x0000_s29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28575</xdr:rowOff>
        </xdr:from>
        <xdr:to>
          <xdr:col>3</xdr:col>
          <xdr:colOff>190500</xdr:colOff>
          <xdr:row>8</xdr:row>
          <xdr:rowOff>209550</xdr:rowOff>
        </xdr:to>
        <xdr:sp macro="" textlink="">
          <xdr:nvSpPr>
            <xdr:cNvPr id="29703" name="Option Button 7" hidden="1">
              <a:extLst>
                <a:ext uri="{63B3BB69-23CF-44E3-9099-C40C66FF867C}">
                  <a14:compatExt spid="_x0000_s29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200025</xdr:colOff>
          <xdr:row>8</xdr:row>
          <xdr:rowOff>209550</xdr:rowOff>
        </xdr:to>
        <xdr:sp macro="" textlink="">
          <xdr:nvSpPr>
            <xdr:cNvPr id="29704" name="Option Button 8" hidden="1">
              <a:extLst>
                <a:ext uri="{63B3BB69-23CF-44E3-9099-C40C66FF867C}">
                  <a14:compatExt spid="_x0000_s29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28575</xdr:rowOff>
        </xdr:from>
        <xdr:to>
          <xdr:col>7</xdr:col>
          <xdr:colOff>200025</xdr:colOff>
          <xdr:row>8</xdr:row>
          <xdr:rowOff>209550</xdr:rowOff>
        </xdr:to>
        <xdr:sp macro="" textlink="">
          <xdr:nvSpPr>
            <xdr:cNvPr id="29705" name="Option Button 9" hidden="1">
              <a:extLst>
                <a:ext uri="{63B3BB69-23CF-44E3-9099-C40C66FF867C}">
                  <a14:compatExt spid="_x0000_s29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28575</xdr:rowOff>
        </xdr:from>
        <xdr:to>
          <xdr:col>9</xdr:col>
          <xdr:colOff>200025</xdr:colOff>
          <xdr:row>8</xdr:row>
          <xdr:rowOff>209550</xdr:rowOff>
        </xdr:to>
        <xdr:sp macro="" textlink="">
          <xdr:nvSpPr>
            <xdr:cNvPr id="29706" name="Option Button 10" hidden="1">
              <a:extLst>
                <a:ext uri="{63B3BB69-23CF-44E3-9099-C40C66FF867C}">
                  <a14:compatExt spid="_x0000_s29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28575</xdr:rowOff>
        </xdr:from>
        <xdr:to>
          <xdr:col>11</xdr:col>
          <xdr:colOff>190500</xdr:colOff>
          <xdr:row>8</xdr:row>
          <xdr:rowOff>209550</xdr:rowOff>
        </xdr:to>
        <xdr:sp macro="" textlink="">
          <xdr:nvSpPr>
            <xdr:cNvPr id="29707" name="Option Button 11" hidden="1">
              <a:extLst>
                <a:ext uri="{63B3BB69-23CF-44E3-9099-C40C66FF867C}">
                  <a14:compatExt spid="_x0000_s29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28575</xdr:rowOff>
        </xdr:from>
        <xdr:to>
          <xdr:col>3</xdr:col>
          <xdr:colOff>190500</xdr:colOff>
          <xdr:row>10</xdr:row>
          <xdr:rowOff>209550</xdr:rowOff>
        </xdr:to>
        <xdr:sp macro="" textlink="">
          <xdr:nvSpPr>
            <xdr:cNvPr id="29708" name="Option Button 12" hidden="1">
              <a:extLst>
                <a:ext uri="{63B3BB69-23CF-44E3-9099-C40C66FF867C}">
                  <a14:compatExt spid="_x0000_s29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28575</xdr:rowOff>
        </xdr:from>
        <xdr:to>
          <xdr:col>7</xdr:col>
          <xdr:colOff>200025</xdr:colOff>
          <xdr:row>10</xdr:row>
          <xdr:rowOff>209550</xdr:rowOff>
        </xdr:to>
        <xdr:sp macro="" textlink="">
          <xdr:nvSpPr>
            <xdr:cNvPr id="29709" name="Option Button 13" hidden="1">
              <a:extLst>
                <a:ext uri="{63B3BB69-23CF-44E3-9099-C40C66FF867C}">
                  <a14:compatExt spid="_x0000_s29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28575</xdr:rowOff>
        </xdr:from>
        <xdr:to>
          <xdr:col>9</xdr:col>
          <xdr:colOff>200025</xdr:colOff>
          <xdr:row>10</xdr:row>
          <xdr:rowOff>209550</xdr:rowOff>
        </xdr:to>
        <xdr:sp macro="" textlink="">
          <xdr:nvSpPr>
            <xdr:cNvPr id="29710" name="Option Button 14" hidden="1">
              <a:extLst>
                <a:ext uri="{63B3BB69-23CF-44E3-9099-C40C66FF867C}">
                  <a14:compatExt spid="_x0000_s29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28575</xdr:rowOff>
        </xdr:from>
        <xdr:to>
          <xdr:col>11</xdr:col>
          <xdr:colOff>190500</xdr:colOff>
          <xdr:row>10</xdr:row>
          <xdr:rowOff>209550</xdr:rowOff>
        </xdr:to>
        <xdr:sp macro="" textlink="">
          <xdr:nvSpPr>
            <xdr:cNvPr id="29711" name="Option Button 15" hidden="1">
              <a:extLst>
                <a:ext uri="{63B3BB69-23CF-44E3-9099-C40C66FF867C}">
                  <a14:compatExt spid="_x0000_s29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19050</xdr:rowOff>
        </xdr:from>
        <xdr:to>
          <xdr:col>3</xdr:col>
          <xdr:colOff>190500</xdr:colOff>
          <xdr:row>12</xdr:row>
          <xdr:rowOff>209550</xdr:rowOff>
        </xdr:to>
        <xdr:sp macro="" textlink="">
          <xdr:nvSpPr>
            <xdr:cNvPr id="29712" name="Option Button 16" hidden="1">
              <a:extLst>
                <a:ext uri="{63B3BB69-23CF-44E3-9099-C40C66FF867C}">
                  <a14:compatExt spid="_x0000_s29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200025</xdr:colOff>
          <xdr:row>12</xdr:row>
          <xdr:rowOff>209550</xdr:rowOff>
        </xdr:to>
        <xdr:sp macro="" textlink="">
          <xdr:nvSpPr>
            <xdr:cNvPr id="29713" name="Option Button 17" hidden="1">
              <a:extLst>
                <a:ext uri="{63B3BB69-23CF-44E3-9099-C40C66FF867C}">
                  <a14:compatExt spid="_x0000_s29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200025</xdr:colOff>
          <xdr:row>12</xdr:row>
          <xdr:rowOff>209550</xdr:rowOff>
        </xdr:to>
        <xdr:sp macro="" textlink="">
          <xdr:nvSpPr>
            <xdr:cNvPr id="29714" name="Option Button 18" hidden="1">
              <a:extLst>
                <a:ext uri="{63B3BB69-23CF-44E3-9099-C40C66FF867C}">
                  <a14:compatExt spid="_x0000_s29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9</xdr:col>
          <xdr:colOff>200025</xdr:colOff>
          <xdr:row>12</xdr:row>
          <xdr:rowOff>209550</xdr:rowOff>
        </xdr:to>
        <xdr:sp macro="" textlink="">
          <xdr:nvSpPr>
            <xdr:cNvPr id="29715" name="Option Button 19" hidden="1">
              <a:extLst>
                <a:ext uri="{63B3BB69-23CF-44E3-9099-C40C66FF867C}">
                  <a14:compatExt spid="_x0000_s29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19050</xdr:rowOff>
        </xdr:from>
        <xdr:to>
          <xdr:col>11</xdr:col>
          <xdr:colOff>190500</xdr:colOff>
          <xdr:row>12</xdr:row>
          <xdr:rowOff>209550</xdr:rowOff>
        </xdr:to>
        <xdr:sp macro="" textlink="">
          <xdr:nvSpPr>
            <xdr:cNvPr id="29716" name="Option Button 20" hidden="1">
              <a:extLst>
                <a:ext uri="{63B3BB69-23CF-44E3-9099-C40C66FF867C}">
                  <a14:compatExt spid="_x0000_s29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200025</xdr:colOff>
          <xdr:row>6</xdr:row>
          <xdr:rowOff>209550</xdr:rowOff>
        </xdr:to>
        <xdr:sp macro="" textlink="">
          <xdr:nvSpPr>
            <xdr:cNvPr id="29717" name="Option Button 21" hidden="1">
              <a:extLst>
                <a:ext uri="{63B3BB69-23CF-44E3-9099-C40C66FF867C}">
                  <a14:compatExt spid="_x0000_s29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200025</xdr:colOff>
          <xdr:row>6</xdr:row>
          <xdr:rowOff>209550</xdr:rowOff>
        </xdr:to>
        <xdr:sp macro="" textlink="">
          <xdr:nvSpPr>
            <xdr:cNvPr id="29718" name="Option Button 22" hidden="1">
              <a:extLst>
                <a:ext uri="{63B3BB69-23CF-44E3-9099-C40C66FF867C}">
                  <a14:compatExt spid="_x0000_s29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19050</xdr:rowOff>
        </xdr:from>
        <xdr:to>
          <xdr:col>9</xdr:col>
          <xdr:colOff>200025</xdr:colOff>
          <xdr:row>6</xdr:row>
          <xdr:rowOff>209550</xdr:rowOff>
        </xdr:to>
        <xdr:sp macro="" textlink="">
          <xdr:nvSpPr>
            <xdr:cNvPr id="29719" name="Option Button 23" hidden="1">
              <a:extLst>
                <a:ext uri="{63B3BB69-23CF-44E3-9099-C40C66FF867C}">
                  <a14:compatExt spid="_x0000_s29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19050</xdr:rowOff>
        </xdr:from>
        <xdr:to>
          <xdr:col>11</xdr:col>
          <xdr:colOff>190500</xdr:colOff>
          <xdr:row>6</xdr:row>
          <xdr:rowOff>209550</xdr:rowOff>
        </xdr:to>
        <xdr:sp macro="" textlink="">
          <xdr:nvSpPr>
            <xdr:cNvPr id="29720" name="Option Button 24" hidden="1">
              <a:extLst>
                <a:ext uri="{63B3BB69-23CF-44E3-9099-C40C66FF867C}">
                  <a14:compatExt spid="_x0000_s29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28575</xdr:rowOff>
        </xdr:from>
        <xdr:to>
          <xdr:col>5</xdr:col>
          <xdr:colOff>200025</xdr:colOff>
          <xdr:row>10</xdr:row>
          <xdr:rowOff>209550</xdr:rowOff>
        </xdr:to>
        <xdr:sp macro="" textlink="">
          <xdr:nvSpPr>
            <xdr:cNvPr id="29721" name="Option Button 25" hidden="1">
              <a:extLst>
                <a:ext uri="{63B3BB69-23CF-44E3-9099-C40C66FF867C}">
                  <a14:compatExt spid="_x0000_s29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0</xdr:rowOff>
    </xdr:from>
    <xdr:to>
      <xdr:col>1</xdr:col>
      <xdr:colOff>1743077</xdr:colOff>
      <xdr:row>1</xdr:row>
      <xdr:rowOff>273843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" y="0"/>
          <a:ext cx="1731171" cy="635793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0</xdr:row>
      <xdr:rowOff>0</xdr:rowOff>
    </xdr:from>
    <xdr:to>
      <xdr:col>1</xdr:col>
      <xdr:colOff>1743077</xdr:colOff>
      <xdr:row>1</xdr:row>
      <xdr:rowOff>273843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81" y="0"/>
          <a:ext cx="1731171" cy="635793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0</xdr:row>
      <xdr:rowOff>0</xdr:rowOff>
    </xdr:from>
    <xdr:to>
      <xdr:col>1</xdr:col>
      <xdr:colOff>1743077</xdr:colOff>
      <xdr:row>1</xdr:row>
      <xdr:rowOff>273843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81" y="0"/>
          <a:ext cx="1731171" cy="63579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847725</xdr:colOff>
      <xdr:row>0</xdr:row>
      <xdr:rowOff>25768</xdr:rowOff>
    </xdr:from>
    <xdr:ext cx="1466850" cy="687845"/>
    <xdr:pic>
      <xdr:nvPicPr>
        <xdr:cNvPr id="4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25768"/>
          <a:ext cx="1466850" cy="68784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602508</xdr:colOff>
      <xdr:row>0</xdr:row>
      <xdr:rowOff>46666</xdr:rowOff>
    </xdr:from>
    <xdr:to>
      <xdr:col>8</xdr:col>
      <xdr:colOff>786357</xdr:colOff>
      <xdr:row>3</xdr:row>
      <xdr:rowOff>168236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4158" y="46666"/>
          <a:ext cx="1603074" cy="6930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224117</xdr:colOff>
      <xdr:row>0</xdr:row>
      <xdr:rowOff>33618</xdr:rowOff>
    </xdr:from>
    <xdr:to>
      <xdr:col>8</xdr:col>
      <xdr:colOff>84885</xdr:colOff>
      <xdr:row>3</xdr:row>
      <xdr:rowOff>155188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3742" y="33618"/>
          <a:ext cx="1589555" cy="6930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224117</xdr:colOff>
      <xdr:row>0</xdr:row>
      <xdr:rowOff>33618</xdr:rowOff>
    </xdr:from>
    <xdr:to>
      <xdr:col>8</xdr:col>
      <xdr:colOff>84885</xdr:colOff>
      <xdr:row>3</xdr:row>
      <xdr:rowOff>155188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3742" y="33618"/>
          <a:ext cx="1589555" cy="6930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602508</xdr:colOff>
      <xdr:row>0</xdr:row>
      <xdr:rowOff>46666</xdr:rowOff>
    </xdr:from>
    <xdr:to>
      <xdr:col>8</xdr:col>
      <xdr:colOff>786357</xdr:colOff>
      <xdr:row>3</xdr:row>
      <xdr:rowOff>168236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4158" y="46666"/>
          <a:ext cx="1603074" cy="6930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602508</xdr:colOff>
      <xdr:row>0</xdr:row>
      <xdr:rowOff>46666</xdr:rowOff>
    </xdr:from>
    <xdr:to>
      <xdr:col>8</xdr:col>
      <xdr:colOff>786357</xdr:colOff>
      <xdr:row>3</xdr:row>
      <xdr:rowOff>168236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4158" y="46666"/>
          <a:ext cx="1603074" cy="6930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602508</xdr:colOff>
      <xdr:row>0</xdr:row>
      <xdr:rowOff>46666</xdr:rowOff>
    </xdr:from>
    <xdr:to>
      <xdr:col>8</xdr:col>
      <xdr:colOff>786357</xdr:colOff>
      <xdr:row>3</xdr:row>
      <xdr:rowOff>168236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4158" y="46666"/>
          <a:ext cx="1603074" cy="6930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66726</xdr:colOff>
      <xdr:row>0</xdr:row>
      <xdr:rowOff>191295</xdr:rowOff>
    </xdr:from>
    <xdr:to>
      <xdr:col>2</xdr:col>
      <xdr:colOff>260591</xdr:colOff>
      <xdr:row>1</xdr:row>
      <xdr:rowOff>516065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26" y="191295"/>
          <a:ext cx="1586896" cy="7057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iesgos%20OAP\ASIF09\BASE%20RIESG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MEJORAINS-706\Users\cmonroy\AppData\Local\Microsoft\Windows\Temporary%20Internet%20Files\Content.Outlook\9J5R7HTI\SIG-FXX%20Plan%20de%20contingencia%20frente%20al%20riesgo%20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PSVM72\SGSI-MinSalud\Users\admin\Downloads\Matriz%20riesg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gbeltran/Backups%20SIC/SGSI/15%20Riesgos/Ficha_Integral_del_Ries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-Riesgos"/>
      <sheetName val="Riesgo1"/>
      <sheetName val="Riesgo2"/>
      <sheetName val="Riesgo3"/>
      <sheetName val="Riesgo4"/>
      <sheetName val="Riesgo5"/>
      <sheetName val="Riesgo6"/>
      <sheetName val="Riesgo7"/>
      <sheetName val="Riesgo8"/>
      <sheetName val="Riesgo9"/>
      <sheetName val="Mapa del Proceso"/>
      <sheetName val="Enc_impacto1"/>
      <sheetName val="Enc_impacto2"/>
      <sheetName val="Enc_impacto3"/>
      <sheetName val="Enc_impacto4"/>
      <sheetName val="Enc_impacto5"/>
      <sheetName val="Enc_impacto6"/>
      <sheetName val="Enc_impacto7"/>
      <sheetName val="Enc_impacto8"/>
      <sheetName val="Enc_impacto9"/>
      <sheetName val="Seguimiento al mapa de riesgos"/>
      <sheetName val="Hoja2"/>
    </sheetNames>
    <sheetDataSet>
      <sheetData sheetId="0">
        <row r="2">
          <cell r="A2" t="str">
            <v>Raro (1)</v>
          </cell>
          <cell r="B2" t="str">
            <v>Insignificante (1)</v>
          </cell>
          <cell r="D2" t="str">
            <v>Moderado (1)</v>
          </cell>
          <cell r="I2" t="str">
            <v>MACC01 Mejora Continua</v>
          </cell>
          <cell r="T2" t="str">
            <v>X</v>
          </cell>
        </row>
        <row r="3">
          <cell r="A3" t="str">
            <v>Improbable (2)</v>
          </cell>
          <cell r="B3" t="str">
            <v>Menor (2)</v>
          </cell>
          <cell r="D3" t="str">
            <v>Mayor (2)</v>
          </cell>
          <cell r="I3" t="str">
            <v>DESC01 Direccionamiento Estratégico</v>
          </cell>
        </row>
        <row r="4">
          <cell r="A4" t="str">
            <v>Moderada (3)</v>
          </cell>
          <cell r="B4" t="str">
            <v>Moderado (3)</v>
          </cell>
          <cell r="D4" t="str">
            <v>Catastrófico (3)</v>
          </cell>
          <cell r="I4" t="str">
            <v>ASIC01 Administración del Sistema Integrado de Gestión Institucional</v>
          </cell>
        </row>
        <row r="5">
          <cell r="A5" t="str">
            <v>Probable (4)</v>
          </cell>
          <cell r="B5" t="str">
            <v>Mayor (4)</v>
          </cell>
          <cell r="I5" t="str">
            <v>GCMC01 Gestión de las Comunicaciones Públicas y Estratégicas</v>
          </cell>
        </row>
        <row r="6">
          <cell r="A6" t="str">
            <v>Casi Certeza (5)</v>
          </cell>
          <cell r="B6" t="str">
            <v>Catastrófico (5)</v>
          </cell>
          <cell r="I6" t="str">
            <v>GSCC01 Gestión de Servicio al Ciudadano</v>
          </cell>
        </row>
        <row r="7">
          <cell r="I7" t="str">
            <v>TEDC01 Transversalización del Enfoque Diferencial</v>
          </cell>
        </row>
        <row r="8">
          <cell r="I8" t="str">
            <v>GVTC01 Gestión para la Innovación y Adopción de las Mejores Prácticas de TIC</v>
          </cell>
        </row>
        <row r="9">
          <cell r="I9" t="str">
            <v>GIPC01 Gestión de las Intervenciones Individuales y Colectivas para la Promoción de la Salud y Prevención de la Enfernedad</v>
          </cell>
        </row>
        <row r="10">
          <cell r="I10" t="str">
            <v>GPSC01 Gestión de la Protección Social en Salud</v>
          </cell>
        </row>
        <row r="11">
          <cell r="I11" t="str">
            <v>PSSC01 Gestión de la Prestación de Servicios de Salud</v>
          </cell>
        </row>
        <row r="12">
          <cell r="I12" t="str">
            <v>APFC01 Análisis de Recursos del SGSS y Planeación Financiera Territorial</v>
          </cell>
        </row>
        <row r="13">
          <cell r="I13" t="str">
            <v>CVSC01 Ciclo de Vida y Reingeniería de Sistemas de Información</v>
          </cell>
        </row>
        <row r="14">
          <cell r="I14" t="str">
            <v>PSPC01 Planeación, Monitoreo y Evaluación de Resultados en Salud Pública</v>
          </cell>
        </row>
        <row r="15">
          <cell r="I15" t="str">
            <v>THSC01 Desarrollo del Talento Humano en Salud</v>
          </cell>
        </row>
        <row r="16">
          <cell r="I16" t="str">
            <v>GMTC01 Gestión de Medicamentos y Tecnologías en Salud</v>
          </cell>
        </row>
        <row r="17">
          <cell r="I17" t="str">
            <v>IFDC01 Integración de Datos de Nuevas Fuentes al Sistema de Gestión de Datos</v>
          </cell>
        </row>
        <row r="18">
          <cell r="I18" t="str">
            <v>GTHC01 Gestión del Talento Humano</v>
          </cell>
        </row>
        <row r="19">
          <cell r="I19" t="str">
            <v>GCOC01 Gestión de Contratación</v>
          </cell>
        </row>
        <row r="20">
          <cell r="I20" t="str">
            <v>GDOC01 Gestión Documental</v>
          </cell>
        </row>
        <row r="21">
          <cell r="I21" t="str">
            <v>SIMC01 Administración de Sistemas de Información</v>
          </cell>
        </row>
        <row r="22">
          <cell r="I22" t="str">
            <v>GSTC01 Gestión de Soporte a las Tecnologías</v>
          </cell>
        </row>
        <row r="23">
          <cell r="I23" t="str">
            <v>AELC01 Administración de Entidades Liquidadas</v>
          </cell>
        </row>
        <row r="24">
          <cell r="I24" t="str">
            <v>GJAC01 Gestión Jurídica</v>
          </cell>
        </row>
        <row r="25">
          <cell r="I25" t="str">
            <v>GFIC01 Gestión Financiera</v>
          </cell>
        </row>
        <row r="26">
          <cell r="I26" t="str">
            <v>ABIC01 Administración de Bienes e Insumos</v>
          </cell>
        </row>
        <row r="27">
          <cell r="I27" t="str">
            <v>CEVC01 Control y Evaluación de la Gestión</v>
          </cell>
        </row>
        <row r="28">
          <cell r="I28" t="str">
            <v>GYPC01 Gestión y Prevención de Asuntos Disciplinarios</v>
          </cell>
        </row>
      </sheetData>
      <sheetData sheetId="1">
        <row r="10">
          <cell r="K10" t="str">
            <v>GCMC01 Gestión de las Comunicaciones Públicas y Estratégicas</v>
          </cell>
        </row>
      </sheetData>
      <sheetData sheetId="2">
        <row r="18">
          <cell r="K18">
            <v>0</v>
          </cell>
        </row>
      </sheetData>
      <sheetData sheetId="3">
        <row r="18">
          <cell r="K18">
            <v>0</v>
          </cell>
        </row>
      </sheetData>
      <sheetData sheetId="4">
        <row r="18">
          <cell r="K18">
            <v>0</v>
          </cell>
        </row>
      </sheetData>
      <sheetData sheetId="5">
        <row r="18">
          <cell r="K18">
            <v>0</v>
          </cell>
        </row>
      </sheetData>
      <sheetData sheetId="6">
        <row r="18">
          <cell r="K18">
            <v>0</v>
          </cell>
        </row>
      </sheetData>
      <sheetData sheetId="7">
        <row r="18">
          <cell r="K18">
            <v>0</v>
          </cell>
        </row>
      </sheetData>
      <sheetData sheetId="8">
        <row r="18">
          <cell r="K18">
            <v>0</v>
          </cell>
        </row>
      </sheetData>
      <sheetData sheetId="9">
        <row r="18">
          <cell r="K1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ónDeRiesgos"/>
      <sheetName val="Plan de contingencia"/>
      <sheetName val="Datos"/>
    </sheetNames>
    <sheetDataSet>
      <sheetData sheetId="0"/>
      <sheetData sheetId="1"/>
      <sheetData sheetId="2">
        <row r="2">
          <cell r="A2" t="str">
            <v>Alta</v>
          </cell>
          <cell r="B2" t="str">
            <v>Planeada</v>
          </cell>
        </row>
        <row r="3">
          <cell r="A3" t="str">
            <v>Media</v>
          </cell>
          <cell r="B3" t="str">
            <v>Sin implementar</v>
          </cell>
        </row>
        <row r="4">
          <cell r="A4" t="str">
            <v>Baja</v>
          </cell>
          <cell r="B4" t="str">
            <v>En implementación</v>
          </cell>
        </row>
        <row r="5">
          <cell r="B5" t="str">
            <v>Implementada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Criticidad"/>
      <sheetName val="02-Vulnerabilidad y Amenaza "/>
      <sheetName val="03-Mapa de riesgo"/>
      <sheetName val="Instructivo"/>
    </sheetNames>
    <sheetDataSet>
      <sheetData sheetId="0"/>
      <sheetData sheetId="1">
        <row r="1048371">
          <cell r="B1048371" t="str">
            <v>Personal</v>
          </cell>
          <cell r="K1048371" t="str">
            <v>Personal_</v>
          </cell>
        </row>
        <row r="1048372">
          <cell r="B1048372" t="str">
            <v>Hardware</v>
          </cell>
          <cell r="K1048372" t="str">
            <v>Hardware_</v>
          </cell>
        </row>
        <row r="1048373">
          <cell r="B1048373" t="str">
            <v>Software</v>
          </cell>
          <cell r="K1048373" t="str">
            <v xml:space="preserve">Software_ </v>
          </cell>
        </row>
        <row r="1048374">
          <cell r="B1048374" t="str">
            <v>Red</v>
          </cell>
          <cell r="K1048374" t="str">
            <v>Red_</v>
          </cell>
        </row>
        <row r="1048375">
          <cell r="B1048375" t="str">
            <v>Organización</v>
          </cell>
          <cell r="K1048375" t="str">
            <v>Organización_</v>
          </cell>
        </row>
        <row r="1048376">
          <cell r="B1048376" t="str">
            <v>Lugar</v>
          </cell>
          <cell r="K1048376" t="str">
            <v>Lugar_</v>
          </cell>
        </row>
        <row r="1048377">
          <cell r="B1048377" t="str">
            <v>No_Aplica</v>
          </cell>
          <cell r="K1048377" t="str">
            <v>Daño_físico</v>
          </cell>
        </row>
        <row r="1048378">
          <cell r="K1048378" t="str">
            <v>Eventos_naturales</v>
          </cell>
        </row>
        <row r="1048379">
          <cell r="K1048379" t="str">
            <v>Pérdida_de_los_servicios_esenciales</v>
          </cell>
        </row>
        <row r="1048380">
          <cell r="K1048380" t="str">
            <v>Perturbación_debida_a_la_radiación</v>
          </cell>
        </row>
        <row r="1048381">
          <cell r="K1048381" t="str">
            <v>Compromiso_de_la_información</v>
          </cell>
        </row>
        <row r="1048382">
          <cell r="K1048382" t="str">
            <v>Fallas_técnicas</v>
          </cell>
        </row>
        <row r="1048383">
          <cell r="K1048383" t="str">
            <v>Compromiso_de_las_funciones</v>
          </cell>
        </row>
        <row r="1048384">
          <cell r="K1048384" t="str">
            <v>Pirata_informático_intruso_ilegal</v>
          </cell>
        </row>
        <row r="1048385">
          <cell r="K1048385" t="str">
            <v>Intrusos_empleados_con_entrenamiento_deficiente_descontento_malintencionado_negligente_deshonesto_o_despedido</v>
          </cell>
        </row>
        <row r="1048386">
          <cell r="K1048386" t="str">
            <v>Terrorismo</v>
          </cell>
        </row>
        <row r="1048387">
          <cell r="K1048387" t="str">
            <v>No_Aplica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Riesgo1"/>
      <sheetName val="Riesgo2"/>
      <sheetName val="Riesgo3"/>
      <sheetName val="Riesgo4"/>
      <sheetName val="Riesgo5"/>
      <sheetName val="Riesgo6"/>
      <sheetName val="Riesgo7"/>
      <sheetName val="Riesgo8"/>
      <sheetName val="Riesgo9"/>
      <sheetName val="Riesgo10"/>
      <sheetName val="Mapa del Proceso"/>
      <sheetName val="Enc_Imp_Corrupción"/>
      <sheetName val="Imp_Procesos_1"/>
      <sheetName val="Imp_Procesos_2"/>
      <sheetName val="Imp_Procesos_3"/>
      <sheetName val="Imp_Procesos_4"/>
      <sheetName val="Imp_Procesos_5"/>
      <sheetName val="Imp_Procesos_6"/>
      <sheetName val="Imp_Procesos_7"/>
      <sheetName val="Imp_Procesos_8"/>
      <sheetName val="Imp_Procesos_9"/>
      <sheetName val="Imp_Procesos_10"/>
      <sheetName val="Inventario de Activos"/>
    </sheetNames>
    <sheetDataSet>
      <sheetData sheetId="0">
        <row r="2">
          <cell r="L2" t="str">
            <v>Rara vez (1)</v>
          </cell>
          <cell r="N2" t="str">
            <v>Rara vez (1)</v>
          </cell>
          <cell r="P2" t="str">
            <v>Rara vez (1)</v>
          </cell>
          <cell r="R2" t="str">
            <v>Rara vez (1)</v>
          </cell>
          <cell r="U2" t="str">
            <v>Sí</v>
          </cell>
          <cell r="X2" t="str">
            <v>Excepcionalmente ocurriría</v>
          </cell>
          <cell r="Y2" t="str">
            <v>Nunca o no se ha presentado en los últimos 5 años</v>
          </cell>
        </row>
        <row r="3">
          <cell r="X3" t="str">
            <v>Alguna vez podría ocurrir</v>
          </cell>
          <cell r="Y3" t="str">
            <v>Se presentó una vez en los últimos 5 años</v>
          </cell>
        </row>
        <row r="4">
          <cell r="X4" t="str">
            <v>Existe una posibilidad media que suceda</v>
          </cell>
          <cell r="Y4" t="str">
            <v>Se presentó una vez en los últimos 2 años</v>
          </cell>
        </row>
        <row r="5">
          <cell r="T5" t="str">
            <v>Baja</v>
          </cell>
          <cell r="X5" t="str">
            <v>Existe una alta posibilidad que suceda</v>
          </cell>
          <cell r="Y5" t="str">
            <v>Se presentó una vez en el último año</v>
          </cell>
        </row>
        <row r="6">
          <cell r="X6" t="str">
            <v>Es seguro que suceda</v>
          </cell>
          <cell r="Y6" t="str">
            <v>Se ha presentado más de una vez al año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23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22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drawing" Target="../drawings/drawing12.x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printerSettings" Target="../printerSettings/printerSettings25.bin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24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4.xml"/><Relationship Id="rId13" Type="http://schemas.openxmlformats.org/officeDocument/2006/relationships/ctrlProp" Target="../ctrlProps/ctrlProp59.xml"/><Relationship Id="rId18" Type="http://schemas.openxmlformats.org/officeDocument/2006/relationships/ctrlProp" Target="../ctrlProps/ctrlProp64.xml"/><Relationship Id="rId26" Type="http://schemas.openxmlformats.org/officeDocument/2006/relationships/ctrlProp" Target="../ctrlProps/ctrlProp72.xml"/><Relationship Id="rId3" Type="http://schemas.openxmlformats.org/officeDocument/2006/relationships/drawing" Target="../drawings/drawing13.xml"/><Relationship Id="rId21" Type="http://schemas.openxmlformats.org/officeDocument/2006/relationships/ctrlProp" Target="../ctrlProps/ctrlProp67.xml"/><Relationship Id="rId7" Type="http://schemas.openxmlformats.org/officeDocument/2006/relationships/ctrlProp" Target="../ctrlProps/ctrlProp53.xml"/><Relationship Id="rId12" Type="http://schemas.openxmlformats.org/officeDocument/2006/relationships/ctrlProp" Target="../ctrlProps/ctrlProp58.xml"/><Relationship Id="rId17" Type="http://schemas.openxmlformats.org/officeDocument/2006/relationships/ctrlProp" Target="../ctrlProps/ctrlProp63.xml"/><Relationship Id="rId25" Type="http://schemas.openxmlformats.org/officeDocument/2006/relationships/ctrlProp" Target="../ctrlProps/ctrlProp71.xml"/><Relationship Id="rId2" Type="http://schemas.openxmlformats.org/officeDocument/2006/relationships/printerSettings" Target="../printerSettings/printerSettings27.bin"/><Relationship Id="rId16" Type="http://schemas.openxmlformats.org/officeDocument/2006/relationships/ctrlProp" Target="../ctrlProps/ctrlProp62.xml"/><Relationship Id="rId20" Type="http://schemas.openxmlformats.org/officeDocument/2006/relationships/ctrlProp" Target="../ctrlProps/ctrlProp66.xml"/><Relationship Id="rId29" Type="http://schemas.openxmlformats.org/officeDocument/2006/relationships/ctrlProp" Target="../ctrlProps/ctrlProp75.xml"/><Relationship Id="rId1" Type="http://schemas.openxmlformats.org/officeDocument/2006/relationships/printerSettings" Target="../printerSettings/printerSettings26.bin"/><Relationship Id="rId6" Type="http://schemas.openxmlformats.org/officeDocument/2006/relationships/ctrlProp" Target="../ctrlProps/ctrlProp52.xml"/><Relationship Id="rId11" Type="http://schemas.openxmlformats.org/officeDocument/2006/relationships/ctrlProp" Target="../ctrlProps/ctrlProp57.xml"/><Relationship Id="rId24" Type="http://schemas.openxmlformats.org/officeDocument/2006/relationships/ctrlProp" Target="../ctrlProps/ctrlProp70.xml"/><Relationship Id="rId5" Type="http://schemas.openxmlformats.org/officeDocument/2006/relationships/ctrlProp" Target="../ctrlProps/ctrlProp51.xml"/><Relationship Id="rId15" Type="http://schemas.openxmlformats.org/officeDocument/2006/relationships/ctrlProp" Target="../ctrlProps/ctrlProp61.xml"/><Relationship Id="rId23" Type="http://schemas.openxmlformats.org/officeDocument/2006/relationships/ctrlProp" Target="../ctrlProps/ctrlProp69.xml"/><Relationship Id="rId28" Type="http://schemas.openxmlformats.org/officeDocument/2006/relationships/ctrlProp" Target="../ctrlProps/ctrlProp74.xml"/><Relationship Id="rId10" Type="http://schemas.openxmlformats.org/officeDocument/2006/relationships/ctrlProp" Target="../ctrlProps/ctrlProp56.xml"/><Relationship Id="rId19" Type="http://schemas.openxmlformats.org/officeDocument/2006/relationships/ctrlProp" Target="../ctrlProps/ctrlProp65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55.xml"/><Relationship Id="rId14" Type="http://schemas.openxmlformats.org/officeDocument/2006/relationships/ctrlProp" Target="../ctrlProps/ctrlProp60.xml"/><Relationship Id="rId22" Type="http://schemas.openxmlformats.org/officeDocument/2006/relationships/ctrlProp" Target="../ctrlProps/ctrlProp68.xml"/><Relationship Id="rId27" Type="http://schemas.openxmlformats.org/officeDocument/2006/relationships/ctrlProp" Target="../ctrlProps/ctrlProp73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9.xml"/><Relationship Id="rId13" Type="http://schemas.openxmlformats.org/officeDocument/2006/relationships/ctrlProp" Target="../ctrlProps/ctrlProp84.xml"/><Relationship Id="rId18" Type="http://schemas.openxmlformats.org/officeDocument/2006/relationships/ctrlProp" Target="../ctrlProps/ctrlProp89.xml"/><Relationship Id="rId26" Type="http://schemas.openxmlformats.org/officeDocument/2006/relationships/ctrlProp" Target="../ctrlProps/ctrlProp97.xml"/><Relationship Id="rId3" Type="http://schemas.openxmlformats.org/officeDocument/2006/relationships/drawing" Target="../drawings/drawing14.xml"/><Relationship Id="rId21" Type="http://schemas.openxmlformats.org/officeDocument/2006/relationships/ctrlProp" Target="../ctrlProps/ctrlProp92.xml"/><Relationship Id="rId7" Type="http://schemas.openxmlformats.org/officeDocument/2006/relationships/ctrlProp" Target="../ctrlProps/ctrlProp78.xml"/><Relationship Id="rId12" Type="http://schemas.openxmlformats.org/officeDocument/2006/relationships/ctrlProp" Target="../ctrlProps/ctrlProp83.xml"/><Relationship Id="rId17" Type="http://schemas.openxmlformats.org/officeDocument/2006/relationships/ctrlProp" Target="../ctrlProps/ctrlProp88.xml"/><Relationship Id="rId25" Type="http://schemas.openxmlformats.org/officeDocument/2006/relationships/ctrlProp" Target="../ctrlProps/ctrlProp96.xml"/><Relationship Id="rId2" Type="http://schemas.openxmlformats.org/officeDocument/2006/relationships/printerSettings" Target="../printerSettings/printerSettings29.bin"/><Relationship Id="rId16" Type="http://schemas.openxmlformats.org/officeDocument/2006/relationships/ctrlProp" Target="../ctrlProps/ctrlProp87.xml"/><Relationship Id="rId20" Type="http://schemas.openxmlformats.org/officeDocument/2006/relationships/ctrlProp" Target="../ctrlProps/ctrlProp91.xml"/><Relationship Id="rId29" Type="http://schemas.openxmlformats.org/officeDocument/2006/relationships/ctrlProp" Target="../ctrlProps/ctrlProp100.xml"/><Relationship Id="rId1" Type="http://schemas.openxmlformats.org/officeDocument/2006/relationships/printerSettings" Target="../printerSettings/printerSettings28.bin"/><Relationship Id="rId6" Type="http://schemas.openxmlformats.org/officeDocument/2006/relationships/ctrlProp" Target="../ctrlProps/ctrlProp77.xml"/><Relationship Id="rId11" Type="http://schemas.openxmlformats.org/officeDocument/2006/relationships/ctrlProp" Target="../ctrlProps/ctrlProp82.xml"/><Relationship Id="rId24" Type="http://schemas.openxmlformats.org/officeDocument/2006/relationships/ctrlProp" Target="../ctrlProps/ctrlProp95.xml"/><Relationship Id="rId5" Type="http://schemas.openxmlformats.org/officeDocument/2006/relationships/ctrlProp" Target="../ctrlProps/ctrlProp76.xml"/><Relationship Id="rId15" Type="http://schemas.openxmlformats.org/officeDocument/2006/relationships/ctrlProp" Target="../ctrlProps/ctrlProp86.xml"/><Relationship Id="rId23" Type="http://schemas.openxmlformats.org/officeDocument/2006/relationships/ctrlProp" Target="../ctrlProps/ctrlProp94.xml"/><Relationship Id="rId28" Type="http://schemas.openxmlformats.org/officeDocument/2006/relationships/ctrlProp" Target="../ctrlProps/ctrlProp99.xml"/><Relationship Id="rId10" Type="http://schemas.openxmlformats.org/officeDocument/2006/relationships/ctrlProp" Target="../ctrlProps/ctrlProp81.xml"/><Relationship Id="rId19" Type="http://schemas.openxmlformats.org/officeDocument/2006/relationships/ctrlProp" Target="../ctrlProps/ctrlProp90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80.xml"/><Relationship Id="rId14" Type="http://schemas.openxmlformats.org/officeDocument/2006/relationships/ctrlProp" Target="../ctrlProps/ctrlProp85.xml"/><Relationship Id="rId22" Type="http://schemas.openxmlformats.org/officeDocument/2006/relationships/ctrlProp" Target="../ctrlProps/ctrlProp93.xml"/><Relationship Id="rId27" Type="http://schemas.openxmlformats.org/officeDocument/2006/relationships/ctrlProp" Target="../ctrlProps/ctrlProp98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4.xml"/><Relationship Id="rId13" Type="http://schemas.openxmlformats.org/officeDocument/2006/relationships/ctrlProp" Target="../ctrlProps/ctrlProp109.xml"/><Relationship Id="rId18" Type="http://schemas.openxmlformats.org/officeDocument/2006/relationships/ctrlProp" Target="../ctrlProps/ctrlProp114.xml"/><Relationship Id="rId26" Type="http://schemas.openxmlformats.org/officeDocument/2006/relationships/ctrlProp" Target="../ctrlProps/ctrlProp122.xml"/><Relationship Id="rId3" Type="http://schemas.openxmlformats.org/officeDocument/2006/relationships/drawing" Target="../drawings/drawing15.xml"/><Relationship Id="rId21" Type="http://schemas.openxmlformats.org/officeDocument/2006/relationships/ctrlProp" Target="../ctrlProps/ctrlProp117.xml"/><Relationship Id="rId7" Type="http://schemas.openxmlformats.org/officeDocument/2006/relationships/ctrlProp" Target="../ctrlProps/ctrlProp103.xml"/><Relationship Id="rId12" Type="http://schemas.openxmlformats.org/officeDocument/2006/relationships/ctrlProp" Target="../ctrlProps/ctrlProp108.xml"/><Relationship Id="rId17" Type="http://schemas.openxmlformats.org/officeDocument/2006/relationships/ctrlProp" Target="../ctrlProps/ctrlProp113.xml"/><Relationship Id="rId25" Type="http://schemas.openxmlformats.org/officeDocument/2006/relationships/ctrlProp" Target="../ctrlProps/ctrlProp121.xml"/><Relationship Id="rId2" Type="http://schemas.openxmlformats.org/officeDocument/2006/relationships/printerSettings" Target="../printerSettings/printerSettings31.bin"/><Relationship Id="rId16" Type="http://schemas.openxmlformats.org/officeDocument/2006/relationships/ctrlProp" Target="../ctrlProps/ctrlProp112.xml"/><Relationship Id="rId20" Type="http://schemas.openxmlformats.org/officeDocument/2006/relationships/ctrlProp" Target="../ctrlProps/ctrlProp116.xml"/><Relationship Id="rId29" Type="http://schemas.openxmlformats.org/officeDocument/2006/relationships/ctrlProp" Target="../ctrlProps/ctrlProp125.xml"/><Relationship Id="rId1" Type="http://schemas.openxmlformats.org/officeDocument/2006/relationships/printerSettings" Target="../printerSettings/printerSettings30.bin"/><Relationship Id="rId6" Type="http://schemas.openxmlformats.org/officeDocument/2006/relationships/ctrlProp" Target="../ctrlProps/ctrlProp102.xml"/><Relationship Id="rId11" Type="http://schemas.openxmlformats.org/officeDocument/2006/relationships/ctrlProp" Target="../ctrlProps/ctrlProp107.xml"/><Relationship Id="rId24" Type="http://schemas.openxmlformats.org/officeDocument/2006/relationships/ctrlProp" Target="../ctrlProps/ctrlProp120.xml"/><Relationship Id="rId5" Type="http://schemas.openxmlformats.org/officeDocument/2006/relationships/ctrlProp" Target="../ctrlProps/ctrlProp101.xml"/><Relationship Id="rId15" Type="http://schemas.openxmlformats.org/officeDocument/2006/relationships/ctrlProp" Target="../ctrlProps/ctrlProp111.xml"/><Relationship Id="rId23" Type="http://schemas.openxmlformats.org/officeDocument/2006/relationships/ctrlProp" Target="../ctrlProps/ctrlProp119.xml"/><Relationship Id="rId28" Type="http://schemas.openxmlformats.org/officeDocument/2006/relationships/ctrlProp" Target="../ctrlProps/ctrlProp124.xml"/><Relationship Id="rId10" Type="http://schemas.openxmlformats.org/officeDocument/2006/relationships/ctrlProp" Target="../ctrlProps/ctrlProp106.xml"/><Relationship Id="rId19" Type="http://schemas.openxmlformats.org/officeDocument/2006/relationships/ctrlProp" Target="../ctrlProps/ctrlProp115.xml"/><Relationship Id="rId4" Type="http://schemas.openxmlformats.org/officeDocument/2006/relationships/vmlDrawing" Target="../drawings/vmlDrawing5.vml"/><Relationship Id="rId9" Type="http://schemas.openxmlformats.org/officeDocument/2006/relationships/ctrlProp" Target="../ctrlProps/ctrlProp105.xml"/><Relationship Id="rId14" Type="http://schemas.openxmlformats.org/officeDocument/2006/relationships/ctrlProp" Target="../ctrlProps/ctrlProp110.xml"/><Relationship Id="rId22" Type="http://schemas.openxmlformats.org/officeDocument/2006/relationships/ctrlProp" Target="../ctrlProps/ctrlProp118.xml"/><Relationship Id="rId27" Type="http://schemas.openxmlformats.org/officeDocument/2006/relationships/ctrlProp" Target="../ctrlProps/ctrlProp123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9.xml"/><Relationship Id="rId13" Type="http://schemas.openxmlformats.org/officeDocument/2006/relationships/ctrlProp" Target="../ctrlProps/ctrlProp134.xml"/><Relationship Id="rId18" Type="http://schemas.openxmlformats.org/officeDocument/2006/relationships/ctrlProp" Target="../ctrlProps/ctrlProp139.xml"/><Relationship Id="rId26" Type="http://schemas.openxmlformats.org/officeDocument/2006/relationships/ctrlProp" Target="../ctrlProps/ctrlProp147.xml"/><Relationship Id="rId3" Type="http://schemas.openxmlformats.org/officeDocument/2006/relationships/drawing" Target="../drawings/drawing16.xml"/><Relationship Id="rId21" Type="http://schemas.openxmlformats.org/officeDocument/2006/relationships/ctrlProp" Target="../ctrlProps/ctrlProp142.xml"/><Relationship Id="rId7" Type="http://schemas.openxmlformats.org/officeDocument/2006/relationships/ctrlProp" Target="../ctrlProps/ctrlProp128.xml"/><Relationship Id="rId12" Type="http://schemas.openxmlformats.org/officeDocument/2006/relationships/ctrlProp" Target="../ctrlProps/ctrlProp133.xml"/><Relationship Id="rId17" Type="http://schemas.openxmlformats.org/officeDocument/2006/relationships/ctrlProp" Target="../ctrlProps/ctrlProp138.xml"/><Relationship Id="rId25" Type="http://schemas.openxmlformats.org/officeDocument/2006/relationships/ctrlProp" Target="../ctrlProps/ctrlProp146.xml"/><Relationship Id="rId2" Type="http://schemas.openxmlformats.org/officeDocument/2006/relationships/printerSettings" Target="../printerSettings/printerSettings33.bin"/><Relationship Id="rId16" Type="http://schemas.openxmlformats.org/officeDocument/2006/relationships/ctrlProp" Target="../ctrlProps/ctrlProp137.xml"/><Relationship Id="rId20" Type="http://schemas.openxmlformats.org/officeDocument/2006/relationships/ctrlProp" Target="../ctrlProps/ctrlProp141.xml"/><Relationship Id="rId29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32.bin"/><Relationship Id="rId6" Type="http://schemas.openxmlformats.org/officeDocument/2006/relationships/ctrlProp" Target="../ctrlProps/ctrlProp127.xml"/><Relationship Id="rId11" Type="http://schemas.openxmlformats.org/officeDocument/2006/relationships/ctrlProp" Target="../ctrlProps/ctrlProp132.xml"/><Relationship Id="rId24" Type="http://schemas.openxmlformats.org/officeDocument/2006/relationships/ctrlProp" Target="../ctrlProps/ctrlProp145.xml"/><Relationship Id="rId5" Type="http://schemas.openxmlformats.org/officeDocument/2006/relationships/ctrlProp" Target="../ctrlProps/ctrlProp126.xml"/><Relationship Id="rId15" Type="http://schemas.openxmlformats.org/officeDocument/2006/relationships/ctrlProp" Target="../ctrlProps/ctrlProp136.xml"/><Relationship Id="rId23" Type="http://schemas.openxmlformats.org/officeDocument/2006/relationships/ctrlProp" Target="../ctrlProps/ctrlProp144.xml"/><Relationship Id="rId28" Type="http://schemas.openxmlformats.org/officeDocument/2006/relationships/ctrlProp" Target="../ctrlProps/ctrlProp149.xml"/><Relationship Id="rId10" Type="http://schemas.openxmlformats.org/officeDocument/2006/relationships/ctrlProp" Target="../ctrlProps/ctrlProp131.xml"/><Relationship Id="rId19" Type="http://schemas.openxmlformats.org/officeDocument/2006/relationships/ctrlProp" Target="../ctrlProps/ctrlProp140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130.xml"/><Relationship Id="rId14" Type="http://schemas.openxmlformats.org/officeDocument/2006/relationships/ctrlProp" Target="../ctrlProps/ctrlProp135.xml"/><Relationship Id="rId22" Type="http://schemas.openxmlformats.org/officeDocument/2006/relationships/ctrlProp" Target="../ctrlProps/ctrlProp143.xml"/><Relationship Id="rId27" Type="http://schemas.openxmlformats.org/officeDocument/2006/relationships/ctrlProp" Target="../ctrlProps/ctrlProp148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4.xml"/><Relationship Id="rId13" Type="http://schemas.openxmlformats.org/officeDocument/2006/relationships/ctrlProp" Target="../ctrlProps/ctrlProp159.xml"/><Relationship Id="rId18" Type="http://schemas.openxmlformats.org/officeDocument/2006/relationships/ctrlProp" Target="../ctrlProps/ctrlProp164.xml"/><Relationship Id="rId26" Type="http://schemas.openxmlformats.org/officeDocument/2006/relationships/ctrlProp" Target="../ctrlProps/ctrlProp172.xml"/><Relationship Id="rId3" Type="http://schemas.openxmlformats.org/officeDocument/2006/relationships/drawing" Target="../drawings/drawing17.xml"/><Relationship Id="rId21" Type="http://schemas.openxmlformats.org/officeDocument/2006/relationships/ctrlProp" Target="../ctrlProps/ctrlProp167.xml"/><Relationship Id="rId7" Type="http://schemas.openxmlformats.org/officeDocument/2006/relationships/ctrlProp" Target="../ctrlProps/ctrlProp153.xml"/><Relationship Id="rId12" Type="http://schemas.openxmlformats.org/officeDocument/2006/relationships/ctrlProp" Target="../ctrlProps/ctrlProp158.xml"/><Relationship Id="rId17" Type="http://schemas.openxmlformats.org/officeDocument/2006/relationships/ctrlProp" Target="../ctrlProps/ctrlProp163.xml"/><Relationship Id="rId25" Type="http://schemas.openxmlformats.org/officeDocument/2006/relationships/ctrlProp" Target="../ctrlProps/ctrlProp171.xml"/><Relationship Id="rId2" Type="http://schemas.openxmlformats.org/officeDocument/2006/relationships/printerSettings" Target="../printerSettings/printerSettings35.bin"/><Relationship Id="rId16" Type="http://schemas.openxmlformats.org/officeDocument/2006/relationships/ctrlProp" Target="../ctrlProps/ctrlProp162.xml"/><Relationship Id="rId20" Type="http://schemas.openxmlformats.org/officeDocument/2006/relationships/ctrlProp" Target="../ctrlProps/ctrlProp166.xml"/><Relationship Id="rId29" Type="http://schemas.openxmlformats.org/officeDocument/2006/relationships/ctrlProp" Target="../ctrlProps/ctrlProp175.xml"/><Relationship Id="rId1" Type="http://schemas.openxmlformats.org/officeDocument/2006/relationships/printerSettings" Target="../printerSettings/printerSettings34.bin"/><Relationship Id="rId6" Type="http://schemas.openxmlformats.org/officeDocument/2006/relationships/ctrlProp" Target="../ctrlProps/ctrlProp152.xml"/><Relationship Id="rId11" Type="http://schemas.openxmlformats.org/officeDocument/2006/relationships/ctrlProp" Target="../ctrlProps/ctrlProp157.xml"/><Relationship Id="rId24" Type="http://schemas.openxmlformats.org/officeDocument/2006/relationships/ctrlProp" Target="../ctrlProps/ctrlProp170.xml"/><Relationship Id="rId5" Type="http://schemas.openxmlformats.org/officeDocument/2006/relationships/ctrlProp" Target="../ctrlProps/ctrlProp151.xml"/><Relationship Id="rId15" Type="http://schemas.openxmlformats.org/officeDocument/2006/relationships/ctrlProp" Target="../ctrlProps/ctrlProp161.xml"/><Relationship Id="rId23" Type="http://schemas.openxmlformats.org/officeDocument/2006/relationships/ctrlProp" Target="../ctrlProps/ctrlProp169.xml"/><Relationship Id="rId28" Type="http://schemas.openxmlformats.org/officeDocument/2006/relationships/ctrlProp" Target="../ctrlProps/ctrlProp174.xml"/><Relationship Id="rId10" Type="http://schemas.openxmlformats.org/officeDocument/2006/relationships/ctrlProp" Target="../ctrlProps/ctrlProp156.xml"/><Relationship Id="rId19" Type="http://schemas.openxmlformats.org/officeDocument/2006/relationships/ctrlProp" Target="../ctrlProps/ctrlProp165.xml"/><Relationship Id="rId4" Type="http://schemas.openxmlformats.org/officeDocument/2006/relationships/vmlDrawing" Target="../drawings/vmlDrawing7.vml"/><Relationship Id="rId9" Type="http://schemas.openxmlformats.org/officeDocument/2006/relationships/ctrlProp" Target="../ctrlProps/ctrlProp155.xml"/><Relationship Id="rId14" Type="http://schemas.openxmlformats.org/officeDocument/2006/relationships/ctrlProp" Target="../ctrlProps/ctrlProp160.xml"/><Relationship Id="rId22" Type="http://schemas.openxmlformats.org/officeDocument/2006/relationships/ctrlProp" Target="../ctrlProps/ctrlProp168.xml"/><Relationship Id="rId27" Type="http://schemas.openxmlformats.org/officeDocument/2006/relationships/ctrlProp" Target="../ctrlProps/ctrlProp173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9.xml"/><Relationship Id="rId13" Type="http://schemas.openxmlformats.org/officeDocument/2006/relationships/ctrlProp" Target="../ctrlProps/ctrlProp184.xml"/><Relationship Id="rId18" Type="http://schemas.openxmlformats.org/officeDocument/2006/relationships/ctrlProp" Target="../ctrlProps/ctrlProp189.xml"/><Relationship Id="rId26" Type="http://schemas.openxmlformats.org/officeDocument/2006/relationships/ctrlProp" Target="../ctrlProps/ctrlProp197.xml"/><Relationship Id="rId3" Type="http://schemas.openxmlformats.org/officeDocument/2006/relationships/drawing" Target="../drawings/drawing18.xml"/><Relationship Id="rId21" Type="http://schemas.openxmlformats.org/officeDocument/2006/relationships/ctrlProp" Target="../ctrlProps/ctrlProp192.xml"/><Relationship Id="rId7" Type="http://schemas.openxmlformats.org/officeDocument/2006/relationships/ctrlProp" Target="../ctrlProps/ctrlProp178.xml"/><Relationship Id="rId12" Type="http://schemas.openxmlformats.org/officeDocument/2006/relationships/ctrlProp" Target="../ctrlProps/ctrlProp183.xml"/><Relationship Id="rId17" Type="http://schemas.openxmlformats.org/officeDocument/2006/relationships/ctrlProp" Target="../ctrlProps/ctrlProp188.xml"/><Relationship Id="rId25" Type="http://schemas.openxmlformats.org/officeDocument/2006/relationships/ctrlProp" Target="../ctrlProps/ctrlProp196.xml"/><Relationship Id="rId2" Type="http://schemas.openxmlformats.org/officeDocument/2006/relationships/printerSettings" Target="../printerSettings/printerSettings37.bin"/><Relationship Id="rId16" Type="http://schemas.openxmlformats.org/officeDocument/2006/relationships/ctrlProp" Target="../ctrlProps/ctrlProp187.xml"/><Relationship Id="rId20" Type="http://schemas.openxmlformats.org/officeDocument/2006/relationships/ctrlProp" Target="../ctrlProps/ctrlProp191.xml"/><Relationship Id="rId29" Type="http://schemas.openxmlformats.org/officeDocument/2006/relationships/ctrlProp" Target="../ctrlProps/ctrlProp200.xml"/><Relationship Id="rId1" Type="http://schemas.openxmlformats.org/officeDocument/2006/relationships/printerSettings" Target="../printerSettings/printerSettings36.bin"/><Relationship Id="rId6" Type="http://schemas.openxmlformats.org/officeDocument/2006/relationships/ctrlProp" Target="../ctrlProps/ctrlProp177.xml"/><Relationship Id="rId11" Type="http://schemas.openxmlformats.org/officeDocument/2006/relationships/ctrlProp" Target="../ctrlProps/ctrlProp182.xml"/><Relationship Id="rId24" Type="http://schemas.openxmlformats.org/officeDocument/2006/relationships/ctrlProp" Target="../ctrlProps/ctrlProp195.xml"/><Relationship Id="rId5" Type="http://schemas.openxmlformats.org/officeDocument/2006/relationships/ctrlProp" Target="../ctrlProps/ctrlProp176.xml"/><Relationship Id="rId15" Type="http://schemas.openxmlformats.org/officeDocument/2006/relationships/ctrlProp" Target="../ctrlProps/ctrlProp186.xml"/><Relationship Id="rId23" Type="http://schemas.openxmlformats.org/officeDocument/2006/relationships/ctrlProp" Target="../ctrlProps/ctrlProp194.xml"/><Relationship Id="rId28" Type="http://schemas.openxmlformats.org/officeDocument/2006/relationships/ctrlProp" Target="../ctrlProps/ctrlProp199.xml"/><Relationship Id="rId10" Type="http://schemas.openxmlformats.org/officeDocument/2006/relationships/ctrlProp" Target="../ctrlProps/ctrlProp181.xml"/><Relationship Id="rId19" Type="http://schemas.openxmlformats.org/officeDocument/2006/relationships/ctrlProp" Target="../ctrlProps/ctrlProp190.xml"/><Relationship Id="rId4" Type="http://schemas.openxmlformats.org/officeDocument/2006/relationships/vmlDrawing" Target="../drawings/vmlDrawing8.vml"/><Relationship Id="rId9" Type="http://schemas.openxmlformats.org/officeDocument/2006/relationships/ctrlProp" Target="../ctrlProps/ctrlProp180.xml"/><Relationship Id="rId14" Type="http://schemas.openxmlformats.org/officeDocument/2006/relationships/ctrlProp" Target="../ctrlProps/ctrlProp185.xml"/><Relationship Id="rId22" Type="http://schemas.openxmlformats.org/officeDocument/2006/relationships/ctrlProp" Target="../ctrlProps/ctrlProp193.xml"/><Relationship Id="rId27" Type="http://schemas.openxmlformats.org/officeDocument/2006/relationships/ctrlProp" Target="../ctrlProps/ctrlProp198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4.xml"/><Relationship Id="rId13" Type="http://schemas.openxmlformats.org/officeDocument/2006/relationships/ctrlProp" Target="../ctrlProps/ctrlProp209.xml"/><Relationship Id="rId18" Type="http://schemas.openxmlformats.org/officeDocument/2006/relationships/ctrlProp" Target="../ctrlProps/ctrlProp214.xml"/><Relationship Id="rId26" Type="http://schemas.openxmlformats.org/officeDocument/2006/relationships/ctrlProp" Target="../ctrlProps/ctrlProp222.xml"/><Relationship Id="rId3" Type="http://schemas.openxmlformats.org/officeDocument/2006/relationships/drawing" Target="../drawings/drawing19.xml"/><Relationship Id="rId21" Type="http://schemas.openxmlformats.org/officeDocument/2006/relationships/ctrlProp" Target="../ctrlProps/ctrlProp217.xml"/><Relationship Id="rId7" Type="http://schemas.openxmlformats.org/officeDocument/2006/relationships/ctrlProp" Target="../ctrlProps/ctrlProp203.xml"/><Relationship Id="rId12" Type="http://schemas.openxmlformats.org/officeDocument/2006/relationships/ctrlProp" Target="../ctrlProps/ctrlProp208.xml"/><Relationship Id="rId17" Type="http://schemas.openxmlformats.org/officeDocument/2006/relationships/ctrlProp" Target="../ctrlProps/ctrlProp213.xml"/><Relationship Id="rId25" Type="http://schemas.openxmlformats.org/officeDocument/2006/relationships/ctrlProp" Target="../ctrlProps/ctrlProp221.xml"/><Relationship Id="rId2" Type="http://schemas.openxmlformats.org/officeDocument/2006/relationships/printerSettings" Target="../printerSettings/printerSettings39.bin"/><Relationship Id="rId16" Type="http://schemas.openxmlformats.org/officeDocument/2006/relationships/ctrlProp" Target="../ctrlProps/ctrlProp212.xml"/><Relationship Id="rId20" Type="http://schemas.openxmlformats.org/officeDocument/2006/relationships/ctrlProp" Target="../ctrlProps/ctrlProp216.xml"/><Relationship Id="rId29" Type="http://schemas.openxmlformats.org/officeDocument/2006/relationships/ctrlProp" Target="../ctrlProps/ctrlProp225.xml"/><Relationship Id="rId1" Type="http://schemas.openxmlformats.org/officeDocument/2006/relationships/printerSettings" Target="../printerSettings/printerSettings38.bin"/><Relationship Id="rId6" Type="http://schemas.openxmlformats.org/officeDocument/2006/relationships/ctrlProp" Target="../ctrlProps/ctrlProp202.xml"/><Relationship Id="rId11" Type="http://schemas.openxmlformats.org/officeDocument/2006/relationships/ctrlProp" Target="../ctrlProps/ctrlProp207.xml"/><Relationship Id="rId24" Type="http://schemas.openxmlformats.org/officeDocument/2006/relationships/ctrlProp" Target="../ctrlProps/ctrlProp220.xml"/><Relationship Id="rId5" Type="http://schemas.openxmlformats.org/officeDocument/2006/relationships/ctrlProp" Target="../ctrlProps/ctrlProp201.xml"/><Relationship Id="rId15" Type="http://schemas.openxmlformats.org/officeDocument/2006/relationships/ctrlProp" Target="../ctrlProps/ctrlProp211.xml"/><Relationship Id="rId23" Type="http://schemas.openxmlformats.org/officeDocument/2006/relationships/ctrlProp" Target="../ctrlProps/ctrlProp219.xml"/><Relationship Id="rId28" Type="http://schemas.openxmlformats.org/officeDocument/2006/relationships/ctrlProp" Target="../ctrlProps/ctrlProp224.xml"/><Relationship Id="rId10" Type="http://schemas.openxmlformats.org/officeDocument/2006/relationships/ctrlProp" Target="../ctrlProps/ctrlProp206.xml"/><Relationship Id="rId19" Type="http://schemas.openxmlformats.org/officeDocument/2006/relationships/ctrlProp" Target="../ctrlProps/ctrlProp215.xml"/><Relationship Id="rId4" Type="http://schemas.openxmlformats.org/officeDocument/2006/relationships/vmlDrawing" Target="../drawings/vmlDrawing9.vml"/><Relationship Id="rId9" Type="http://schemas.openxmlformats.org/officeDocument/2006/relationships/ctrlProp" Target="../ctrlProps/ctrlProp205.xml"/><Relationship Id="rId14" Type="http://schemas.openxmlformats.org/officeDocument/2006/relationships/ctrlProp" Target="../ctrlProps/ctrlProp210.xml"/><Relationship Id="rId22" Type="http://schemas.openxmlformats.org/officeDocument/2006/relationships/ctrlProp" Target="../ctrlProps/ctrlProp218.xml"/><Relationship Id="rId27" Type="http://schemas.openxmlformats.org/officeDocument/2006/relationships/ctrlProp" Target="../ctrlProps/ctrlProp223.x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9.xml"/><Relationship Id="rId13" Type="http://schemas.openxmlformats.org/officeDocument/2006/relationships/ctrlProp" Target="../ctrlProps/ctrlProp234.xml"/><Relationship Id="rId18" Type="http://schemas.openxmlformats.org/officeDocument/2006/relationships/ctrlProp" Target="../ctrlProps/ctrlProp239.xml"/><Relationship Id="rId26" Type="http://schemas.openxmlformats.org/officeDocument/2006/relationships/ctrlProp" Target="../ctrlProps/ctrlProp247.xml"/><Relationship Id="rId3" Type="http://schemas.openxmlformats.org/officeDocument/2006/relationships/drawing" Target="../drawings/drawing20.xml"/><Relationship Id="rId21" Type="http://schemas.openxmlformats.org/officeDocument/2006/relationships/ctrlProp" Target="../ctrlProps/ctrlProp242.xml"/><Relationship Id="rId7" Type="http://schemas.openxmlformats.org/officeDocument/2006/relationships/ctrlProp" Target="../ctrlProps/ctrlProp228.xml"/><Relationship Id="rId12" Type="http://schemas.openxmlformats.org/officeDocument/2006/relationships/ctrlProp" Target="../ctrlProps/ctrlProp233.xml"/><Relationship Id="rId17" Type="http://schemas.openxmlformats.org/officeDocument/2006/relationships/ctrlProp" Target="../ctrlProps/ctrlProp238.xml"/><Relationship Id="rId25" Type="http://schemas.openxmlformats.org/officeDocument/2006/relationships/ctrlProp" Target="../ctrlProps/ctrlProp246.xml"/><Relationship Id="rId2" Type="http://schemas.openxmlformats.org/officeDocument/2006/relationships/printerSettings" Target="../printerSettings/printerSettings41.bin"/><Relationship Id="rId16" Type="http://schemas.openxmlformats.org/officeDocument/2006/relationships/ctrlProp" Target="../ctrlProps/ctrlProp237.xml"/><Relationship Id="rId20" Type="http://schemas.openxmlformats.org/officeDocument/2006/relationships/ctrlProp" Target="../ctrlProps/ctrlProp241.xml"/><Relationship Id="rId29" Type="http://schemas.openxmlformats.org/officeDocument/2006/relationships/ctrlProp" Target="../ctrlProps/ctrlProp250.xml"/><Relationship Id="rId1" Type="http://schemas.openxmlformats.org/officeDocument/2006/relationships/printerSettings" Target="../printerSettings/printerSettings40.bin"/><Relationship Id="rId6" Type="http://schemas.openxmlformats.org/officeDocument/2006/relationships/ctrlProp" Target="../ctrlProps/ctrlProp227.xml"/><Relationship Id="rId11" Type="http://schemas.openxmlformats.org/officeDocument/2006/relationships/ctrlProp" Target="../ctrlProps/ctrlProp232.xml"/><Relationship Id="rId24" Type="http://schemas.openxmlformats.org/officeDocument/2006/relationships/ctrlProp" Target="../ctrlProps/ctrlProp245.xml"/><Relationship Id="rId5" Type="http://schemas.openxmlformats.org/officeDocument/2006/relationships/ctrlProp" Target="../ctrlProps/ctrlProp226.xml"/><Relationship Id="rId15" Type="http://schemas.openxmlformats.org/officeDocument/2006/relationships/ctrlProp" Target="../ctrlProps/ctrlProp236.xml"/><Relationship Id="rId23" Type="http://schemas.openxmlformats.org/officeDocument/2006/relationships/ctrlProp" Target="../ctrlProps/ctrlProp244.xml"/><Relationship Id="rId28" Type="http://schemas.openxmlformats.org/officeDocument/2006/relationships/ctrlProp" Target="../ctrlProps/ctrlProp249.xml"/><Relationship Id="rId10" Type="http://schemas.openxmlformats.org/officeDocument/2006/relationships/ctrlProp" Target="../ctrlProps/ctrlProp231.xml"/><Relationship Id="rId19" Type="http://schemas.openxmlformats.org/officeDocument/2006/relationships/ctrlProp" Target="../ctrlProps/ctrlProp240.xml"/><Relationship Id="rId4" Type="http://schemas.openxmlformats.org/officeDocument/2006/relationships/vmlDrawing" Target="../drawings/vmlDrawing10.vml"/><Relationship Id="rId9" Type="http://schemas.openxmlformats.org/officeDocument/2006/relationships/ctrlProp" Target="../ctrlProps/ctrlProp230.xml"/><Relationship Id="rId14" Type="http://schemas.openxmlformats.org/officeDocument/2006/relationships/ctrlProp" Target="../ctrlProps/ctrlProp235.xml"/><Relationship Id="rId22" Type="http://schemas.openxmlformats.org/officeDocument/2006/relationships/ctrlProp" Target="../ctrlProps/ctrlProp243.xml"/><Relationship Id="rId27" Type="http://schemas.openxmlformats.org/officeDocument/2006/relationships/ctrlProp" Target="../ctrlProps/ctrlProp248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1.v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I63"/>
  <sheetViews>
    <sheetView topLeftCell="A4" workbookViewId="0">
      <selection activeCell="A3" sqref="A3:A46"/>
    </sheetView>
  </sheetViews>
  <sheetFormatPr baseColWidth="10" defaultRowHeight="15"/>
  <cols>
    <col min="1" max="1" width="71" customWidth="1"/>
    <col min="2" max="2" width="14.28515625" style="202" customWidth="1"/>
    <col min="3" max="3" width="11.140625" style="202" customWidth="1"/>
    <col min="4" max="4" width="15" style="202" customWidth="1"/>
    <col min="5" max="6" width="14" style="202" customWidth="1"/>
    <col min="7" max="7" width="15.28515625" customWidth="1"/>
    <col min="8" max="8" width="61.5703125" customWidth="1"/>
  </cols>
  <sheetData>
    <row r="2" spans="1:9" ht="33" customHeight="1">
      <c r="A2" s="212" t="s">
        <v>501</v>
      </c>
      <c r="B2" s="213" t="s">
        <v>500</v>
      </c>
      <c r="C2" s="213" t="s">
        <v>273</v>
      </c>
      <c r="D2" s="213" t="s">
        <v>499</v>
      </c>
      <c r="E2" s="213" t="s">
        <v>498</v>
      </c>
      <c r="F2" s="212" t="s">
        <v>497</v>
      </c>
      <c r="G2" s="212" t="s">
        <v>496</v>
      </c>
      <c r="H2" s="212" t="s">
        <v>495</v>
      </c>
      <c r="I2" s="212" t="s">
        <v>494</v>
      </c>
    </row>
    <row r="3" spans="1:9">
      <c r="A3" s="198" t="s">
        <v>418</v>
      </c>
      <c r="B3" s="202" t="s">
        <v>463</v>
      </c>
      <c r="C3" s="202" t="s">
        <v>465</v>
      </c>
      <c r="D3" s="202" t="s">
        <v>493</v>
      </c>
      <c r="E3" s="202" t="s">
        <v>469</v>
      </c>
      <c r="F3" s="202" t="s">
        <v>464</v>
      </c>
      <c r="G3" s="202" t="s">
        <v>492</v>
      </c>
      <c r="I3" s="202" t="s">
        <v>491</v>
      </c>
    </row>
    <row r="4" spans="1:9">
      <c r="A4" s="199" t="s">
        <v>419</v>
      </c>
      <c r="B4" s="202" t="s">
        <v>267</v>
      </c>
      <c r="C4" s="202" t="s">
        <v>490</v>
      </c>
      <c r="D4" s="202" t="s">
        <v>467</v>
      </c>
      <c r="E4" s="202" t="s">
        <v>78</v>
      </c>
      <c r="F4" s="202" t="s">
        <v>489</v>
      </c>
      <c r="G4" s="202" t="s">
        <v>488</v>
      </c>
      <c r="H4" s="204"/>
      <c r="I4" s="202" t="s">
        <v>487</v>
      </c>
    </row>
    <row r="5" spans="1:9">
      <c r="A5" s="199" t="s">
        <v>420</v>
      </c>
      <c r="B5" s="202" t="s">
        <v>465</v>
      </c>
      <c r="C5" s="202" t="s">
        <v>486</v>
      </c>
      <c r="D5" s="202" t="s">
        <v>466</v>
      </c>
      <c r="E5" s="202" t="s">
        <v>485</v>
      </c>
      <c r="F5" s="202" t="s">
        <v>484</v>
      </c>
      <c r="G5" s="202" t="s">
        <v>483</v>
      </c>
      <c r="H5" s="204"/>
    </row>
    <row r="6" spans="1:9">
      <c r="A6" s="199" t="s">
        <v>421</v>
      </c>
      <c r="B6" s="202" t="s">
        <v>482</v>
      </c>
      <c r="C6" s="202" t="s">
        <v>335</v>
      </c>
      <c r="D6" s="202" t="s">
        <v>468</v>
      </c>
      <c r="E6" s="202" t="s">
        <v>80</v>
      </c>
      <c r="F6" s="202" t="s">
        <v>470</v>
      </c>
      <c r="G6" s="202" t="s">
        <v>481</v>
      </c>
      <c r="H6" s="204"/>
    </row>
    <row r="7" spans="1:9">
      <c r="A7" s="199" t="s">
        <v>422</v>
      </c>
      <c r="B7" s="202" t="s">
        <v>480</v>
      </c>
      <c r="C7" s="202" t="s">
        <v>479</v>
      </c>
      <c r="E7" s="202" t="s">
        <v>478</v>
      </c>
      <c r="F7" s="202" t="s">
        <v>470</v>
      </c>
      <c r="G7" s="202" t="s">
        <v>477</v>
      </c>
      <c r="H7" s="204"/>
    </row>
    <row r="8" spans="1:9">
      <c r="A8" s="199" t="s">
        <v>423</v>
      </c>
      <c r="B8" s="202" t="s">
        <v>476</v>
      </c>
      <c r="C8" s="202" t="s">
        <v>475</v>
      </c>
      <c r="D8" s="202" t="s">
        <v>470</v>
      </c>
      <c r="E8" s="202" t="s">
        <v>470</v>
      </c>
      <c r="F8" s="202" t="s">
        <v>470</v>
      </c>
      <c r="G8" s="202" t="s">
        <v>470</v>
      </c>
      <c r="H8" s="204"/>
    </row>
    <row r="9" spans="1:9">
      <c r="A9" s="199" t="s">
        <v>424</v>
      </c>
      <c r="B9" s="202" t="s">
        <v>471</v>
      </c>
      <c r="C9" s="202" t="s">
        <v>474</v>
      </c>
      <c r="D9" s="202" t="s">
        <v>470</v>
      </c>
      <c r="E9" s="202" t="s">
        <v>470</v>
      </c>
      <c r="F9" s="202" t="s">
        <v>470</v>
      </c>
      <c r="G9" s="202" t="s">
        <v>470</v>
      </c>
      <c r="H9" s="204"/>
    </row>
    <row r="10" spans="1:9">
      <c r="A10" s="199" t="s">
        <v>425</v>
      </c>
      <c r="B10" s="202" t="s">
        <v>470</v>
      </c>
      <c r="C10" s="202" t="s">
        <v>473</v>
      </c>
      <c r="D10" s="202" t="s">
        <v>470</v>
      </c>
      <c r="E10" s="202" t="s">
        <v>470</v>
      </c>
      <c r="F10" s="202" t="s">
        <v>470</v>
      </c>
      <c r="G10" s="202" t="s">
        <v>470</v>
      </c>
      <c r="H10" s="204"/>
    </row>
    <row r="11" spans="1:9">
      <c r="A11" s="199" t="s">
        <v>426</v>
      </c>
      <c r="B11" s="202" t="s">
        <v>470</v>
      </c>
      <c r="C11" s="202" t="s">
        <v>472</v>
      </c>
      <c r="D11" s="202" t="s">
        <v>470</v>
      </c>
      <c r="E11" s="202" t="s">
        <v>470</v>
      </c>
      <c r="F11" s="202" t="s">
        <v>470</v>
      </c>
      <c r="G11" s="202" t="s">
        <v>470</v>
      </c>
      <c r="H11" s="204"/>
    </row>
    <row r="12" spans="1:9" ht="27" customHeight="1">
      <c r="A12" s="199" t="s">
        <v>427</v>
      </c>
      <c r="B12" s="202" t="s">
        <v>470</v>
      </c>
      <c r="C12" s="202" t="s">
        <v>471</v>
      </c>
      <c r="D12" s="202" t="s">
        <v>470</v>
      </c>
      <c r="E12" s="202" t="s">
        <v>470</v>
      </c>
      <c r="F12" s="202" t="s">
        <v>470</v>
      </c>
      <c r="G12" s="202" t="s">
        <v>470</v>
      </c>
      <c r="H12" s="204"/>
    </row>
    <row r="13" spans="1:9">
      <c r="A13" s="199" t="s">
        <v>428</v>
      </c>
      <c r="H13" s="208"/>
    </row>
    <row r="14" spans="1:9">
      <c r="A14" s="199" t="s">
        <v>429</v>
      </c>
      <c r="H14" s="188"/>
    </row>
    <row r="15" spans="1:9">
      <c r="A15" s="199" t="s">
        <v>430</v>
      </c>
      <c r="G15" s="202"/>
      <c r="H15" s="208"/>
    </row>
    <row r="16" spans="1:9">
      <c r="A16" s="199" t="s">
        <v>431</v>
      </c>
      <c r="G16" s="202"/>
      <c r="H16" s="206"/>
    </row>
    <row r="17" spans="1:8">
      <c r="A17" s="199" t="s">
        <v>432</v>
      </c>
      <c r="G17" s="202"/>
      <c r="H17" s="206"/>
    </row>
    <row r="18" spans="1:8">
      <c r="A18" s="198" t="s">
        <v>433</v>
      </c>
      <c r="G18" s="202"/>
      <c r="H18" s="206"/>
    </row>
    <row r="19" spans="1:8">
      <c r="A19" s="198" t="s">
        <v>434</v>
      </c>
      <c r="G19" s="202"/>
      <c r="H19" s="206"/>
    </row>
    <row r="20" spans="1:8">
      <c r="A20" s="198" t="s">
        <v>435</v>
      </c>
      <c r="G20" s="202"/>
      <c r="H20" s="206"/>
    </row>
    <row r="21" spans="1:8">
      <c r="A21" s="199" t="s">
        <v>436</v>
      </c>
      <c r="G21" s="202"/>
      <c r="H21" s="206"/>
    </row>
    <row r="22" spans="1:8">
      <c r="A22" s="199" t="s">
        <v>437</v>
      </c>
      <c r="G22" s="202"/>
      <c r="H22" s="204"/>
    </row>
    <row r="23" spans="1:8" ht="30">
      <c r="A23" s="200" t="s">
        <v>438</v>
      </c>
      <c r="G23" s="202"/>
      <c r="H23" s="211"/>
    </row>
    <row r="24" spans="1:8">
      <c r="A24" s="200" t="s">
        <v>439</v>
      </c>
      <c r="G24" s="202"/>
      <c r="H24" s="211"/>
    </row>
    <row r="25" spans="1:8">
      <c r="A25" s="201" t="s">
        <v>440</v>
      </c>
      <c r="G25" s="202"/>
      <c r="H25" s="211"/>
    </row>
    <row r="26" spans="1:8">
      <c r="A26" s="201" t="s">
        <v>441</v>
      </c>
      <c r="G26" s="202"/>
      <c r="H26" s="211"/>
    </row>
    <row r="27" spans="1:8">
      <c r="A27" s="201" t="s">
        <v>442</v>
      </c>
      <c r="G27" s="202"/>
      <c r="H27" s="211"/>
    </row>
    <row r="28" spans="1:8">
      <c r="A28" s="201" t="s">
        <v>443</v>
      </c>
      <c r="G28" s="202"/>
      <c r="H28" s="211"/>
    </row>
    <row r="29" spans="1:8">
      <c r="A29" s="201" t="s">
        <v>444</v>
      </c>
      <c r="G29" s="202"/>
      <c r="H29" s="211"/>
    </row>
    <row r="30" spans="1:8">
      <c r="A30" s="201" t="s">
        <v>445</v>
      </c>
      <c r="G30" s="202"/>
      <c r="H30" s="205"/>
    </row>
    <row r="31" spans="1:8">
      <c r="A31" s="201" t="s">
        <v>446</v>
      </c>
      <c r="G31" s="202"/>
      <c r="H31" s="205"/>
    </row>
    <row r="32" spans="1:8">
      <c r="A32" s="201" t="s">
        <v>447</v>
      </c>
      <c r="G32" s="202"/>
      <c r="H32" s="211"/>
    </row>
    <row r="33" spans="1:8">
      <c r="A33" s="199" t="s">
        <v>448</v>
      </c>
      <c r="G33" s="202"/>
      <c r="H33" s="210"/>
    </row>
    <row r="34" spans="1:8">
      <c r="A34" s="199" t="s">
        <v>449</v>
      </c>
      <c r="G34" s="202"/>
      <c r="H34" s="209"/>
    </row>
    <row r="35" spans="1:8">
      <c r="A35" s="199" t="s">
        <v>450</v>
      </c>
      <c r="G35" s="202"/>
      <c r="H35" s="208"/>
    </row>
    <row r="36" spans="1:8">
      <c r="A36" s="199" t="s">
        <v>451</v>
      </c>
      <c r="G36" s="202"/>
      <c r="H36" s="203"/>
    </row>
    <row r="37" spans="1:8">
      <c r="A37" s="199" t="s">
        <v>452</v>
      </c>
      <c r="B37" s="202" t="str">
        <f t="shared" ref="B37:G38" si="0">PROPER(B25)</f>
        <v/>
      </c>
      <c r="C37" s="202" t="str">
        <f t="shared" si="0"/>
        <v/>
      </c>
      <c r="D37" s="202" t="str">
        <f t="shared" si="0"/>
        <v/>
      </c>
      <c r="E37" s="202" t="str">
        <f t="shared" si="0"/>
        <v/>
      </c>
      <c r="F37" s="202" t="str">
        <f t="shared" si="0"/>
        <v/>
      </c>
      <c r="G37" s="202" t="str">
        <f t="shared" si="0"/>
        <v/>
      </c>
      <c r="H37" s="201"/>
    </row>
    <row r="38" spans="1:8">
      <c r="A38" s="199" t="s">
        <v>453</v>
      </c>
      <c r="B38" s="202" t="str">
        <f t="shared" si="0"/>
        <v/>
      </c>
      <c r="C38" s="202" t="str">
        <f t="shared" si="0"/>
        <v/>
      </c>
      <c r="D38" s="202" t="str">
        <f t="shared" si="0"/>
        <v/>
      </c>
      <c r="E38" s="202" t="str">
        <f t="shared" si="0"/>
        <v/>
      </c>
      <c r="F38" s="202" t="str">
        <f t="shared" si="0"/>
        <v/>
      </c>
      <c r="G38" s="202" t="str">
        <f t="shared" si="0"/>
        <v/>
      </c>
      <c r="H38" s="207"/>
    </row>
    <row r="39" spans="1:8">
      <c r="A39" s="199" t="s">
        <v>454</v>
      </c>
      <c r="H39" s="207"/>
    </row>
    <row r="40" spans="1:8">
      <c r="A40" s="199" t="s">
        <v>455</v>
      </c>
      <c r="H40" s="207"/>
    </row>
    <row r="41" spans="1:8">
      <c r="A41" s="199" t="s">
        <v>456</v>
      </c>
      <c r="H41" s="207"/>
    </row>
    <row r="42" spans="1:8">
      <c r="A42" s="199" t="s">
        <v>457</v>
      </c>
      <c r="H42" s="207"/>
    </row>
    <row r="43" spans="1:8">
      <c r="A43" s="199" t="s">
        <v>458</v>
      </c>
      <c r="H43" s="204"/>
    </row>
    <row r="44" spans="1:8">
      <c r="A44" s="199" t="s">
        <v>459</v>
      </c>
      <c r="H44" s="206"/>
    </row>
    <row r="45" spans="1:8">
      <c r="A45" s="199" t="s">
        <v>460</v>
      </c>
      <c r="H45" s="206"/>
    </row>
    <row r="46" spans="1:8">
      <c r="A46" s="199" t="s">
        <v>461</v>
      </c>
      <c r="H46" s="206"/>
    </row>
    <row r="47" spans="1:8">
      <c r="H47" s="206"/>
    </row>
    <row r="48" spans="1:8">
      <c r="H48" s="204"/>
    </row>
    <row r="49" spans="8:8">
      <c r="H49" s="204"/>
    </row>
    <row r="50" spans="8:8">
      <c r="H50" s="206"/>
    </row>
    <row r="51" spans="8:8">
      <c r="H51" s="204"/>
    </row>
    <row r="52" spans="8:8">
      <c r="H52" s="205"/>
    </row>
    <row r="53" spans="8:8">
      <c r="H53" s="204"/>
    </row>
    <row r="54" spans="8:8">
      <c r="H54" s="204"/>
    </row>
    <row r="55" spans="8:8">
      <c r="H55" s="204"/>
    </row>
    <row r="56" spans="8:8">
      <c r="H56" s="203"/>
    </row>
    <row r="57" spans="8:8">
      <c r="H57" s="203"/>
    </row>
    <row r="58" spans="8:8">
      <c r="H58" s="203"/>
    </row>
    <row r="59" spans="8:8">
      <c r="H59" s="188"/>
    </row>
    <row r="60" spans="8:8">
      <c r="H60" s="188"/>
    </row>
    <row r="63" spans="8:8">
      <c r="H63" s="188"/>
    </row>
  </sheetData>
  <customSheetViews>
    <customSheetView guid="{329F5593-0D6B-4C21-9FD0-52C333171BDF}" state="hidden" topLeftCell="A4">
      <selection activeCell="A3" sqref="A3:A46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E194"/>
  <sheetViews>
    <sheetView showGridLines="0" view="pageBreakPreview" zoomScale="80" zoomScaleNormal="75" zoomScaleSheetLayoutView="80" zoomScalePageLayoutView="70" workbookViewId="0">
      <selection activeCell="P1" sqref="P1:BG4"/>
    </sheetView>
  </sheetViews>
  <sheetFormatPr baseColWidth="10" defaultColWidth="11.5703125" defaultRowHeight="15"/>
  <cols>
    <col min="1" max="1" width="2.85546875" style="230" customWidth="1"/>
    <col min="2" max="2" width="2.42578125" style="230" bestFit="1" customWidth="1"/>
    <col min="3" max="3" width="3.85546875" style="230" customWidth="1"/>
    <col min="4" max="4" width="3.5703125" style="230" customWidth="1"/>
    <col min="5" max="5" width="4.140625" style="230" customWidth="1"/>
    <col min="6" max="6" width="9.7109375" style="230" customWidth="1"/>
    <col min="7" max="7" width="10.42578125" style="230" customWidth="1"/>
    <col min="8" max="8" width="10.85546875" style="230" customWidth="1"/>
    <col min="9" max="9" width="13.140625" style="230" customWidth="1"/>
    <col min="10" max="10" width="9.5703125" style="230" customWidth="1"/>
    <col min="11" max="11" width="5" style="230" customWidth="1"/>
    <col min="12" max="12" width="3.28515625" style="230" customWidth="1"/>
    <col min="13" max="15" width="4.7109375" style="230" customWidth="1"/>
    <col min="16" max="16" width="2.7109375" style="230" customWidth="1"/>
    <col min="17" max="18" width="5.28515625" style="230" customWidth="1"/>
    <col min="19" max="19" width="3.7109375" style="230" customWidth="1"/>
    <col min="20" max="20" width="2.7109375" style="230" customWidth="1"/>
    <col min="21" max="21" width="4.28515625" style="230" customWidth="1"/>
    <col min="22" max="22" width="3.7109375" style="230" customWidth="1"/>
    <col min="23" max="23" width="2.7109375" style="230" customWidth="1"/>
    <col min="24" max="24" width="8.5703125" style="230" customWidth="1"/>
    <col min="25" max="25" width="5.7109375" style="230" customWidth="1"/>
    <col min="26" max="26" width="4.7109375" style="230" customWidth="1"/>
    <col min="27" max="27" width="5" style="230" customWidth="1"/>
    <col min="28" max="28" width="6" style="230" customWidth="1"/>
    <col min="29" max="29" width="5.28515625" style="230" customWidth="1"/>
    <col min="30" max="30" width="2.7109375" style="230" customWidth="1"/>
    <col min="31" max="31" width="9" style="230" customWidth="1"/>
    <col min="32" max="32" width="3.85546875" style="230" customWidth="1"/>
    <col min="33" max="33" width="5.28515625" style="230" customWidth="1"/>
    <col min="34" max="34" width="5.7109375" style="230" customWidth="1"/>
    <col min="35" max="35" width="4.85546875" style="230" customWidth="1"/>
    <col min="36" max="36" width="9.5703125" style="230" customWidth="1"/>
    <col min="37" max="37" width="5.7109375" style="230" customWidth="1"/>
    <col min="38" max="38" width="11.5703125" style="230" customWidth="1"/>
    <col min="39" max="39" width="5.42578125" style="230" customWidth="1"/>
    <col min="40" max="40" width="20" style="230" customWidth="1"/>
    <col min="41" max="41" width="6.7109375" style="230" customWidth="1"/>
    <col min="42" max="42" width="5.140625" style="230" customWidth="1"/>
    <col min="43" max="43" width="4.7109375" style="230" customWidth="1"/>
    <col min="44" max="45" width="4" style="230" customWidth="1"/>
    <col min="46" max="46" width="2" style="230" customWidth="1"/>
    <col min="47" max="47" width="7" style="230" customWidth="1"/>
    <col min="48" max="48" width="0.42578125" style="230" customWidth="1"/>
    <col min="49" max="49" width="1" style="230" customWidth="1"/>
    <col min="50" max="50" width="2.28515625" style="230" customWidth="1"/>
    <col min="51" max="51" width="1.7109375" style="230" customWidth="1"/>
    <col min="52" max="52" width="1.85546875" style="230" customWidth="1"/>
    <col min="53" max="53" width="1.42578125" style="230" customWidth="1"/>
    <col min="54" max="54" width="2.7109375" style="230" customWidth="1"/>
    <col min="55" max="55" width="2.28515625" style="230" customWidth="1"/>
    <col min="56" max="56" width="0.7109375" style="230" customWidth="1"/>
    <col min="57" max="57" width="2" style="230" customWidth="1"/>
    <col min="58" max="58" width="2.7109375" style="230" customWidth="1"/>
    <col min="59" max="59" width="0.7109375" style="230" customWidth="1"/>
    <col min="60" max="60" width="6.5703125" style="230" customWidth="1"/>
    <col min="61" max="61" width="3" style="230" customWidth="1"/>
    <col min="62" max="62" width="4.85546875" style="230" customWidth="1"/>
    <col min="63" max="64" width="3.7109375" style="230" customWidth="1"/>
    <col min="65" max="65" width="15.85546875" style="230" customWidth="1"/>
    <col min="66" max="66" width="16.5703125" style="230" customWidth="1"/>
    <col min="67" max="68" width="28.140625" style="230" customWidth="1"/>
    <col min="69" max="70" width="24.85546875" style="230" customWidth="1"/>
    <col min="71" max="71" width="15.42578125" style="230" customWidth="1"/>
    <col min="72" max="72" width="10.85546875" style="230" customWidth="1"/>
    <col min="73" max="73" width="31.42578125" style="230" customWidth="1"/>
    <col min="74" max="74" width="13.7109375" style="230" customWidth="1"/>
    <col min="75" max="75" width="10.85546875" style="230" customWidth="1"/>
    <col min="76" max="76" width="7.42578125" style="230" customWidth="1"/>
    <col min="77" max="83" width="11.5703125" style="230" customWidth="1"/>
    <col min="84" max="16384" width="11.5703125" style="230"/>
  </cols>
  <sheetData>
    <row r="1" spans="1:59" ht="15.6" customHeight="1">
      <c r="A1" s="494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6"/>
      <c r="P1" s="474" t="s">
        <v>520</v>
      </c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857"/>
    </row>
    <row r="2" spans="1:59" ht="15.6" customHeight="1">
      <c r="A2" s="497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9"/>
      <c r="P2" s="476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858"/>
    </row>
    <row r="3" spans="1:59" ht="15.6" customHeight="1">
      <c r="A3" s="497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9"/>
      <c r="P3" s="476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7"/>
      <c r="AT3" s="477"/>
      <c r="AU3" s="477"/>
      <c r="AV3" s="477"/>
      <c r="AW3" s="477"/>
      <c r="AX3" s="477"/>
      <c r="AY3" s="477"/>
      <c r="AZ3" s="477"/>
      <c r="BA3" s="477"/>
      <c r="BB3" s="477"/>
      <c r="BC3" s="477"/>
      <c r="BD3" s="477"/>
      <c r="BE3" s="477"/>
      <c r="BF3" s="477"/>
      <c r="BG3" s="858"/>
    </row>
    <row r="4" spans="1:59" ht="23.25" customHeight="1" thickBot="1">
      <c r="A4" s="500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2"/>
      <c r="P4" s="478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859"/>
    </row>
    <row r="5" spans="1:59" ht="15.6" customHeight="1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3"/>
    </row>
    <row r="6" spans="1:59" ht="31.15" customHeight="1">
      <c r="A6" s="231"/>
      <c r="B6" s="232"/>
      <c r="C6" s="19"/>
      <c r="D6" s="523" t="s">
        <v>4</v>
      </c>
      <c r="E6" s="523"/>
      <c r="F6" s="523"/>
      <c r="G6" s="523"/>
      <c r="H6" s="232"/>
      <c r="I6" s="232"/>
      <c r="J6" s="19"/>
      <c r="K6" s="485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486"/>
      <c r="AS6" s="486"/>
      <c r="AT6" s="486"/>
      <c r="AU6" s="486"/>
      <c r="AV6" s="486"/>
      <c r="AW6" s="486"/>
      <c r="AX6" s="486"/>
      <c r="AY6" s="486"/>
      <c r="AZ6" s="486"/>
      <c r="BA6" s="486"/>
      <c r="BB6" s="486"/>
      <c r="BC6" s="486"/>
      <c r="BD6" s="487"/>
      <c r="BE6" s="232"/>
      <c r="BF6" s="232"/>
      <c r="BG6" s="233"/>
    </row>
    <row r="7" spans="1:59" ht="11.45" customHeight="1">
      <c r="A7" s="231"/>
      <c r="B7" s="232"/>
      <c r="C7" s="19"/>
      <c r="D7" s="19"/>
      <c r="E7" s="19"/>
      <c r="F7" s="19"/>
      <c r="G7" s="232"/>
      <c r="H7" s="19"/>
      <c r="I7" s="19"/>
      <c r="J7" s="19"/>
      <c r="K7" s="232"/>
      <c r="L7" s="232"/>
      <c r="M7" s="232"/>
      <c r="N7" s="232"/>
      <c r="O7" s="19"/>
      <c r="P7" s="384"/>
      <c r="Q7" s="384"/>
      <c r="R7" s="384"/>
      <c r="S7" s="384"/>
      <c r="T7" s="19"/>
      <c r="U7" s="19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3"/>
    </row>
    <row r="8" spans="1:59" ht="31.15" customHeight="1">
      <c r="A8" s="231"/>
      <c r="B8" s="232"/>
      <c r="C8" s="19"/>
      <c r="D8" s="523" t="s">
        <v>519</v>
      </c>
      <c r="E8" s="523"/>
      <c r="F8" s="523"/>
      <c r="G8" s="523"/>
      <c r="H8" s="232"/>
      <c r="I8" s="232"/>
      <c r="J8" s="22"/>
      <c r="K8" s="485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6"/>
      <c r="AL8" s="486"/>
      <c r="AM8" s="486"/>
      <c r="AN8" s="486"/>
      <c r="AO8" s="486"/>
      <c r="AP8" s="486"/>
      <c r="AQ8" s="486"/>
      <c r="AR8" s="486"/>
      <c r="AS8" s="486"/>
      <c r="AT8" s="486"/>
      <c r="AU8" s="486"/>
      <c r="AV8" s="486"/>
      <c r="AW8" s="486"/>
      <c r="AX8" s="486"/>
      <c r="AY8" s="486"/>
      <c r="AZ8" s="486"/>
      <c r="BA8" s="486"/>
      <c r="BB8" s="486"/>
      <c r="BC8" s="486"/>
      <c r="BD8" s="487"/>
      <c r="BE8" s="232"/>
      <c r="BF8" s="232"/>
      <c r="BG8" s="233"/>
    </row>
    <row r="9" spans="1:59" ht="11.45" customHeight="1">
      <c r="A9" s="231"/>
      <c r="B9" s="232"/>
      <c r="C9" s="19"/>
      <c r="D9" s="384"/>
      <c r="E9" s="384"/>
      <c r="F9" s="384"/>
      <c r="G9" s="384"/>
      <c r="H9" s="232"/>
      <c r="I9" s="232"/>
      <c r="J9" s="22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232"/>
      <c r="BF9" s="232"/>
      <c r="BG9" s="233"/>
    </row>
    <row r="10" spans="1:59" ht="33.75" customHeight="1">
      <c r="A10" s="231"/>
      <c r="B10" s="232"/>
      <c r="C10" s="19"/>
      <c r="D10" s="523" t="s">
        <v>280</v>
      </c>
      <c r="E10" s="523"/>
      <c r="F10" s="523"/>
      <c r="G10" s="523"/>
      <c r="H10" s="523"/>
      <c r="I10" s="523"/>
      <c r="J10" s="22"/>
      <c r="K10" s="485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7"/>
      <c r="AM10" s="22"/>
      <c r="AN10" s="481" t="s">
        <v>845</v>
      </c>
      <c r="AO10" s="481"/>
      <c r="AP10" s="379"/>
      <c r="AQ10" s="22"/>
      <c r="AR10" s="22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0"/>
      <c r="BD10" s="480"/>
      <c r="BE10" s="232"/>
      <c r="BF10" s="232"/>
      <c r="BG10" s="233"/>
    </row>
    <row r="11" spans="1:59" ht="15.75" customHeight="1">
      <c r="A11" s="231"/>
      <c r="B11" s="232"/>
      <c r="C11" s="19"/>
      <c r="D11" s="19"/>
      <c r="E11" s="19"/>
      <c r="F11" s="384"/>
      <c r="G11" s="384"/>
      <c r="H11" s="384"/>
      <c r="I11" s="384"/>
      <c r="J11" s="22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549" t="s">
        <v>3</v>
      </c>
      <c r="AT11" s="549"/>
      <c r="AU11" s="549"/>
      <c r="AV11" s="549"/>
      <c r="AW11" s="549"/>
      <c r="AX11" s="549"/>
      <c r="AY11" s="549"/>
      <c r="AZ11" s="549"/>
      <c r="BA11" s="549"/>
      <c r="BB11" s="549"/>
      <c r="BC11" s="549"/>
      <c r="BD11" s="549"/>
      <c r="BE11" s="549"/>
      <c r="BF11" s="232"/>
      <c r="BG11" s="233"/>
    </row>
    <row r="12" spans="1:59" ht="3.75" customHeight="1">
      <c r="A12" s="231"/>
      <c r="B12" s="232"/>
      <c r="C12" s="19"/>
      <c r="D12" s="19"/>
      <c r="E12" s="19"/>
      <c r="F12" s="384"/>
      <c r="G12" s="384"/>
      <c r="H12" s="384"/>
      <c r="I12" s="384"/>
      <c r="J12" s="22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2"/>
      <c r="BG12" s="233"/>
    </row>
    <row r="13" spans="1:59" ht="31.15" customHeight="1">
      <c r="A13" s="231"/>
      <c r="B13" s="232"/>
      <c r="C13" s="19"/>
      <c r="D13" s="232"/>
      <c r="E13" s="24"/>
      <c r="F13" s="24"/>
      <c r="G13" s="24"/>
      <c r="H13" s="24"/>
      <c r="I13" s="24"/>
      <c r="J13" s="24"/>
      <c r="K13" s="232"/>
      <c r="L13" s="24"/>
      <c r="M13" s="488" t="s">
        <v>38</v>
      </c>
      <c r="N13" s="488"/>
      <c r="O13" s="488"/>
      <c r="P13" s="488"/>
      <c r="Q13" s="488"/>
      <c r="R13" s="488"/>
      <c r="S13" s="488"/>
      <c r="T13" s="488"/>
      <c r="U13" s="24"/>
      <c r="V13" s="485"/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6"/>
      <c r="AJ13" s="487"/>
      <c r="AK13" s="350">
        <f>IF(V13=Datos!B2,1,IF(V13=Datos!B3,2,IF(V13=Datos!B4,3,IF(V13=Datos!B5,4,IF(V13=Datos!B6,5,"")))))</f>
        <v>2</v>
      </c>
      <c r="AL13" s="350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380"/>
      <c r="AX13" s="380"/>
      <c r="AY13" s="380"/>
      <c r="AZ13" s="380"/>
      <c r="BA13" s="380"/>
      <c r="BB13" s="380"/>
      <c r="BC13" s="380"/>
      <c r="BD13" s="380"/>
      <c r="BE13" s="232"/>
      <c r="BF13" s="232"/>
      <c r="BG13" s="233"/>
    </row>
    <row r="14" spans="1:59" ht="15.6" customHeight="1" thickBot="1">
      <c r="A14" s="228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5"/>
    </row>
    <row r="15" spans="1:59" ht="32.450000000000003" customHeight="1" thickBot="1">
      <c r="A15" s="433" t="s">
        <v>5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5"/>
    </row>
    <row r="16" spans="1:59" ht="24.75" customHeight="1">
      <c r="A16" s="385"/>
      <c r="B16" s="386"/>
      <c r="C16" s="386"/>
      <c r="D16" s="547" t="s">
        <v>282</v>
      </c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7"/>
      <c r="AI16" s="547"/>
      <c r="AJ16" s="547"/>
      <c r="AK16" s="547"/>
      <c r="AL16" s="547"/>
      <c r="AM16" s="547"/>
      <c r="AN16" s="547"/>
      <c r="AO16" s="547"/>
      <c r="AP16" s="547"/>
      <c r="AQ16" s="547"/>
      <c r="AR16" s="547"/>
      <c r="AS16" s="547"/>
      <c r="AT16" s="547"/>
      <c r="AU16" s="547"/>
      <c r="AV16" s="547"/>
      <c r="AW16" s="547"/>
      <c r="AX16" s="547"/>
      <c r="AY16" s="547"/>
      <c r="AZ16" s="547"/>
      <c r="BA16" s="547"/>
      <c r="BB16" s="547"/>
      <c r="BC16" s="547"/>
      <c r="BD16" s="547"/>
      <c r="BE16" s="547"/>
      <c r="BF16" s="232"/>
      <c r="BG16" s="233"/>
    </row>
    <row r="17" spans="1:60" ht="27" customHeight="1">
      <c r="A17" s="385"/>
      <c r="B17" s="386"/>
      <c r="C17" s="386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89"/>
      <c r="AL17" s="489"/>
      <c r="AM17" s="489"/>
      <c r="AN17" s="489"/>
      <c r="AO17" s="489"/>
      <c r="AP17" s="489"/>
      <c r="AQ17" s="489"/>
      <c r="AR17" s="489"/>
      <c r="AS17" s="489"/>
      <c r="AT17" s="489"/>
      <c r="AU17" s="489"/>
      <c r="AV17" s="489"/>
      <c r="AW17" s="489"/>
      <c r="AX17" s="489"/>
      <c r="AY17" s="489"/>
      <c r="AZ17" s="489"/>
      <c r="BA17" s="489"/>
      <c r="BB17" s="489"/>
      <c r="BC17" s="489"/>
      <c r="BD17" s="167"/>
      <c r="BE17" s="232"/>
      <c r="BF17" s="232"/>
      <c r="BG17" s="233"/>
    </row>
    <row r="18" spans="1:60" ht="36" customHeight="1">
      <c r="A18" s="231"/>
      <c r="B18" s="31"/>
      <c r="C18" s="31"/>
      <c r="D18" s="548" t="s">
        <v>847</v>
      </c>
      <c r="E18" s="548"/>
      <c r="F18" s="548"/>
      <c r="G18" s="548"/>
      <c r="H18" s="548"/>
      <c r="I18" s="545" t="s">
        <v>846</v>
      </c>
      <c r="J18" s="545"/>
      <c r="K18" s="545"/>
      <c r="L18" s="545"/>
      <c r="M18" s="545"/>
      <c r="N18" s="545"/>
      <c r="O18" s="491" t="s">
        <v>21</v>
      </c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1"/>
      <c r="AG18" s="491"/>
      <c r="AH18" s="491"/>
      <c r="AI18" s="491"/>
      <c r="AJ18" s="491"/>
      <c r="AK18" s="491"/>
      <c r="AL18" s="381"/>
      <c r="AM18" s="172"/>
      <c r="AN18" s="172"/>
      <c r="AO18" s="491" t="str">
        <f>IF(AK13=4,"Activos de información afectados","")</f>
        <v/>
      </c>
      <c r="AP18" s="491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491"/>
      <c r="BB18" s="491"/>
      <c r="BC18" s="491"/>
      <c r="BD18" s="491"/>
      <c r="BE18" s="491"/>
      <c r="BF18" s="491"/>
      <c r="BG18" s="233"/>
    </row>
    <row r="19" spans="1:60" s="234" customFormat="1" ht="31.15" customHeight="1">
      <c r="A19" s="236"/>
      <c r="D19" s="489"/>
      <c r="E19" s="489"/>
      <c r="F19" s="489"/>
      <c r="G19" s="489"/>
      <c r="H19" s="489"/>
      <c r="I19" s="167"/>
      <c r="J19" s="489"/>
      <c r="K19" s="489"/>
      <c r="L19" s="489"/>
      <c r="M19" s="167"/>
      <c r="N19" s="167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89"/>
      <c r="AK19" s="489"/>
      <c r="AL19" s="489"/>
      <c r="AM19" s="489"/>
      <c r="AN19" s="489"/>
      <c r="AQ19" s="490" t="str">
        <f>IF($AK$13=4,"Seleccione los activos de información afectados","")</f>
        <v/>
      </c>
      <c r="AR19" s="490"/>
      <c r="AS19" s="490"/>
      <c r="AT19" s="490"/>
      <c r="AU19" s="490"/>
      <c r="AV19" s="490"/>
      <c r="AW19" s="490"/>
      <c r="AX19" s="490"/>
      <c r="AY19" s="490"/>
      <c r="AZ19" s="490"/>
      <c r="BA19" s="490"/>
      <c r="BB19" s="490"/>
      <c r="BC19" s="490"/>
      <c r="BD19" s="45"/>
      <c r="BE19" s="173"/>
      <c r="BF19" s="173"/>
      <c r="BG19" s="174"/>
      <c r="BH19" s="230"/>
    </row>
    <row r="20" spans="1:60" ht="15.6" customHeight="1">
      <c r="A20" s="231"/>
      <c r="B20" s="237"/>
      <c r="C20" s="237"/>
      <c r="D20" s="170"/>
      <c r="E20" s="170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3"/>
    </row>
    <row r="21" spans="1:60" ht="15.6" customHeight="1">
      <c r="A21" s="231"/>
      <c r="B21" s="237"/>
      <c r="C21" s="237"/>
      <c r="D21" s="546" t="s">
        <v>36</v>
      </c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6"/>
      <c r="W21" s="546"/>
      <c r="X21" s="546"/>
      <c r="Y21" s="546"/>
      <c r="Z21" s="546"/>
      <c r="AA21" s="546"/>
      <c r="AB21" s="546"/>
      <c r="AC21" s="546"/>
      <c r="AD21" s="546"/>
      <c r="AE21" s="546"/>
      <c r="AF21" s="546"/>
      <c r="AG21" s="546"/>
      <c r="AH21" s="546"/>
      <c r="AI21" s="546"/>
      <c r="AJ21" s="546"/>
      <c r="AK21" s="546"/>
      <c r="AL21" s="546"/>
      <c r="AM21" s="546"/>
      <c r="AN21" s="546"/>
      <c r="AO21" s="546"/>
      <c r="AP21" s="546"/>
      <c r="AQ21" s="546"/>
      <c r="AR21" s="546"/>
      <c r="AS21" s="546"/>
      <c r="AT21" s="546"/>
      <c r="AU21" s="546"/>
      <c r="AV21" s="546"/>
      <c r="AW21" s="546"/>
      <c r="AX21" s="546"/>
      <c r="AY21" s="546"/>
      <c r="AZ21" s="546"/>
      <c r="BA21" s="546"/>
      <c r="BB21" s="546"/>
      <c r="BC21" s="546"/>
      <c r="BD21" s="546"/>
      <c r="BE21" s="546"/>
      <c r="BF21" s="232"/>
      <c r="BG21" s="233"/>
    </row>
    <row r="22" spans="1:60" ht="31.9" customHeight="1">
      <c r="A22" s="231"/>
      <c r="B22" s="237"/>
      <c r="C22" s="237"/>
      <c r="D22" s="554" t="str">
        <f>CONCATENATE(D19," ",J19," ",O19)</f>
        <v xml:space="preserve">  </v>
      </c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  <c r="AO22" s="554"/>
      <c r="AP22" s="554"/>
      <c r="AQ22" s="554"/>
      <c r="AR22" s="554"/>
      <c r="AS22" s="554"/>
      <c r="AT22" s="554"/>
      <c r="AU22" s="554"/>
      <c r="AV22" s="554"/>
      <c r="AW22" s="554"/>
      <c r="AX22" s="554"/>
      <c r="AY22" s="554"/>
      <c r="AZ22" s="554"/>
      <c r="BA22" s="554"/>
      <c r="BB22" s="554"/>
      <c r="BC22" s="554"/>
      <c r="BD22" s="33"/>
      <c r="BE22" s="232"/>
      <c r="BF22" s="232"/>
      <c r="BG22" s="233"/>
    </row>
    <row r="23" spans="1:60" ht="15" customHeight="1">
      <c r="A23" s="231"/>
      <c r="B23" s="232"/>
      <c r="C23" s="232"/>
      <c r="D23" s="232"/>
      <c r="E23" s="237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232"/>
      <c r="BC23" s="232"/>
      <c r="BD23" s="232"/>
      <c r="BE23" s="232"/>
      <c r="BF23" s="232"/>
      <c r="BG23" s="233"/>
    </row>
    <row r="24" spans="1:60" ht="15" customHeight="1">
      <c r="A24" s="231"/>
      <c r="B24" s="232"/>
      <c r="C24" s="232"/>
      <c r="D24" s="550" t="s">
        <v>402</v>
      </c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  <c r="AK24" s="550"/>
      <c r="AL24" s="550"/>
      <c r="AM24" s="550"/>
      <c r="AN24" s="34"/>
      <c r="AO24" s="551" t="s">
        <v>849</v>
      </c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1"/>
      <c r="BD24" s="34"/>
      <c r="BE24" s="232"/>
      <c r="BF24" s="232"/>
      <c r="BG24" s="233"/>
    </row>
    <row r="25" spans="1:60" ht="31.15" customHeight="1">
      <c r="A25" s="231"/>
      <c r="B25" s="232"/>
      <c r="C25" s="232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489"/>
      <c r="AB25" s="489"/>
      <c r="AC25" s="489"/>
      <c r="AD25" s="489"/>
      <c r="AE25" s="489"/>
      <c r="AF25" s="489"/>
      <c r="AG25" s="489"/>
      <c r="AH25" s="489"/>
      <c r="AI25" s="489"/>
      <c r="AJ25" s="489"/>
      <c r="AK25" s="489"/>
      <c r="AL25" s="489"/>
      <c r="AM25" s="489"/>
      <c r="AO25" s="444"/>
      <c r="AP25" s="444"/>
      <c r="AQ25" s="444"/>
      <c r="AR25" s="444"/>
      <c r="AS25" s="444"/>
      <c r="AT25" s="444"/>
      <c r="AU25" s="444"/>
      <c r="AV25" s="444"/>
      <c r="AW25" s="444"/>
      <c r="AX25" s="444"/>
      <c r="AY25" s="444"/>
      <c r="AZ25" s="444"/>
      <c r="BA25" s="444"/>
      <c r="BB25" s="444"/>
      <c r="BC25" s="444"/>
      <c r="BD25" s="232"/>
      <c r="BE25" s="232"/>
      <c r="BF25" s="232"/>
      <c r="BG25" s="233"/>
    </row>
    <row r="26" spans="1:60" ht="15.6" customHeight="1">
      <c r="A26" s="231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3"/>
    </row>
    <row r="27" spans="1:60" ht="31.15" customHeight="1">
      <c r="A27" s="231"/>
      <c r="B27" s="232"/>
      <c r="C27" s="232"/>
      <c r="D27" s="451" t="s">
        <v>286</v>
      </c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451"/>
      <c r="BD27" s="232"/>
      <c r="BE27" s="232"/>
      <c r="BF27" s="232"/>
      <c r="BG27" s="233"/>
    </row>
    <row r="28" spans="1:60" ht="15.6" customHeight="1">
      <c r="A28" s="231"/>
      <c r="B28" s="232"/>
      <c r="C28" s="232"/>
      <c r="D28" s="445" t="s">
        <v>39</v>
      </c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7"/>
      <c r="Y28" s="552" t="s">
        <v>42</v>
      </c>
      <c r="Z28" s="552"/>
      <c r="AA28" s="552"/>
      <c r="AB28" s="552"/>
      <c r="AC28" s="552"/>
      <c r="AD28" s="552"/>
      <c r="AE28" s="552"/>
      <c r="AF28" s="552"/>
      <c r="AG28" s="552"/>
      <c r="AH28" s="552"/>
      <c r="AI28" s="552"/>
      <c r="AJ28" s="552"/>
      <c r="AK28" s="552"/>
      <c r="AL28" s="552"/>
      <c r="AM28" s="552"/>
      <c r="AN28" s="552"/>
      <c r="AO28" s="552"/>
      <c r="AP28" s="552"/>
      <c r="AQ28" s="552"/>
      <c r="AR28" s="552"/>
      <c r="AS28" s="552"/>
      <c r="AT28" s="552"/>
      <c r="AU28" s="552"/>
      <c r="AV28" s="552"/>
      <c r="AW28" s="552"/>
      <c r="AX28" s="552"/>
      <c r="AY28" s="552"/>
      <c r="AZ28" s="552"/>
      <c r="BA28" s="552"/>
      <c r="BB28" s="552"/>
      <c r="BC28" s="552"/>
      <c r="BD28" s="232"/>
      <c r="BE28" s="232"/>
      <c r="BF28" s="232"/>
      <c r="BG28" s="233"/>
    </row>
    <row r="29" spans="1:60" ht="15.6" customHeight="1">
      <c r="A29" s="231"/>
      <c r="B29" s="232"/>
      <c r="C29" s="232"/>
      <c r="D29" s="445" t="str">
        <f>IF($AK$13=4,"Amenaza","Agente generador interno")</f>
        <v>Agente generador interno</v>
      </c>
      <c r="E29" s="446"/>
      <c r="F29" s="446"/>
      <c r="G29" s="446"/>
      <c r="H29" s="446"/>
      <c r="I29" s="447"/>
      <c r="J29" s="445" t="str">
        <f>IF($AK$13=4,"Vulnerabilidad","Causa")</f>
        <v>Causa</v>
      </c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7"/>
      <c r="Y29" s="451" t="str">
        <f>IF($AK$13=4,"Amenaza","Agente generador externo")</f>
        <v>Agente generador externo</v>
      </c>
      <c r="Z29" s="451"/>
      <c r="AA29" s="451"/>
      <c r="AB29" s="451"/>
      <c r="AC29" s="451"/>
      <c r="AD29" s="451"/>
      <c r="AE29" s="451"/>
      <c r="AF29" s="451"/>
      <c r="AG29" s="451"/>
      <c r="AH29" s="451"/>
      <c r="AI29" s="445" t="str">
        <f>IF($AK$13=4,"Vulnerabilidad","Causa")</f>
        <v>Causa</v>
      </c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  <c r="AT29" s="446"/>
      <c r="AU29" s="446"/>
      <c r="AV29" s="446"/>
      <c r="AW29" s="446"/>
      <c r="AX29" s="446"/>
      <c r="AY29" s="446"/>
      <c r="AZ29" s="446"/>
      <c r="BA29" s="446"/>
      <c r="BB29" s="446"/>
      <c r="BC29" s="447"/>
      <c r="BD29" s="232"/>
      <c r="BE29" s="232"/>
      <c r="BF29" s="232"/>
      <c r="BG29" s="233"/>
    </row>
    <row r="30" spans="1:60" ht="20.25" customHeight="1">
      <c r="A30" s="231"/>
      <c r="B30" s="232"/>
      <c r="C30" s="232"/>
      <c r="D30" s="444"/>
      <c r="E30" s="444"/>
      <c r="F30" s="444"/>
      <c r="G30" s="444"/>
      <c r="H30" s="444"/>
      <c r="I30" s="444"/>
      <c r="J30" s="570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2"/>
      <c r="Y30" s="553"/>
      <c r="Z30" s="553"/>
      <c r="AA30" s="553"/>
      <c r="AB30" s="553"/>
      <c r="AC30" s="553"/>
      <c r="AD30" s="553"/>
      <c r="AE30" s="553"/>
      <c r="AF30" s="553"/>
      <c r="AG30" s="553"/>
      <c r="AH30" s="553"/>
      <c r="AI30" s="524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  <c r="AT30" s="525"/>
      <c r="AU30" s="525"/>
      <c r="AV30" s="525"/>
      <c r="AW30" s="525"/>
      <c r="AX30" s="525"/>
      <c r="AY30" s="525"/>
      <c r="AZ30" s="525"/>
      <c r="BA30" s="525"/>
      <c r="BB30" s="525"/>
      <c r="BC30" s="526"/>
      <c r="BD30" s="232"/>
      <c r="BE30" s="232"/>
      <c r="BF30" s="232"/>
      <c r="BG30" s="233"/>
    </row>
    <row r="31" spans="1:60" ht="21" customHeight="1">
      <c r="A31" s="231"/>
      <c r="B31" s="232"/>
      <c r="C31" s="232"/>
      <c r="D31" s="444"/>
      <c r="E31" s="444"/>
      <c r="F31" s="444"/>
      <c r="G31" s="444"/>
      <c r="H31" s="444"/>
      <c r="I31" s="444"/>
      <c r="J31" s="570"/>
      <c r="K31" s="571"/>
      <c r="L31" s="571"/>
      <c r="M31" s="571"/>
      <c r="N31" s="571"/>
      <c r="O31" s="571"/>
      <c r="P31" s="571"/>
      <c r="Q31" s="571"/>
      <c r="R31" s="571"/>
      <c r="S31" s="571"/>
      <c r="T31" s="571"/>
      <c r="U31" s="571"/>
      <c r="V31" s="571"/>
      <c r="W31" s="571"/>
      <c r="X31" s="572"/>
      <c r="Y31" s="553"/>
      <c r="Z31" s="553"/>
      <c r="AA31" s="553"/>
      <c r="AB31" s="553"/>
      <c r="AC31" s="553"/>
      <c r="AD31" s="553"/>
      <c r="AE31" s="553"/>
      <c r="AF31" s="553"/>
      <c r="AG31" s="553"/>
      <c r="AH31" s="553"/>
      <c r="AI31" s="524"/>
      <c r="AJ31" s="525"/>
      <c r="AK31" s="525"/>
      <c r="AL31" s="525"/>
      <c r="AM31" s="525"/>
      <c r="AN31" s="525"/>
      <c r="AO31" s="525"/>
      <c r="AP31" s="525"/>
      <c r="AQ31" s="525"/>
      <c r="AR31" s="525"/>
      <c r="AS31" s="525"/>
      <c r="AT31" s="525"/>
      <c r="AU31" s="525"/>
      <c r="AV31" s="525"/>
      <c r="AW31" s="525"/>
      <c r="AX31" s="525"/>
      <c r="AY31" s="525"/>
      <c r="AZ31" s="525"/>
      <c r="BA31" s="525"/>
      <c r="BB31" s="525"/>
      <c r="BC31" s="526"/>
      <c r="BD31" s="232"/>
      <c r="BE31" s="232"/>
      <c r="BF31" s="232"/>
      <c r="BG31" s="233"/>
    </row>
    <row r="32" spans="1:60" ht="17.25" customHeight="1">
      <c r="A32" s="231"/>
      <c r="B32" s="232"/>
      <c r="C32" s="232"/>
      <c r="D32" s="444"/>
      <c r="E32" s="444"/>
      <c r="F32" s="444"/>
      <c r="G32" s="444"/>
      <c r="H32" s="444"/>
      <c r="I32" s="444"/>
      <c r="J32" s="570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2"/>
      <c r="Y32" s="553"/>
      <c r="Z32" s="553"/>
      <c r="AA32" s="553"/>
      <c r="AB32" s="553"/>
      <c r="AC32" s="553"/>
      <c r="AD32" s="553"/>
      <c r="AE32" s="553"/>
      <c r="AF32" s="553"/>
      <c r="AG32" s="553"/>
      <c r="AH32" s="553"/>
      <c r="AI32" s="524"/>
      <c r="AJ32" s="525"/>
      <c r="AK32" s="525"/>
      <c r="AL32" s="525"/>
      <c r="AM32" s="525"/>
      <c r="AN32" s="525"/>
      <c r="AO32" s="525"/>
      <c r="AP32" s="525"/>
      <c r="AQ32" s="525"/>
      <c r="AR32" s="525"/>
      <c r="AS32" s="525"/>
      <c r="AT32" s="525"/>
      <c r="AU32" s="525"/>
      <c r="AV32" s="525"/>
      <c r="AW32" s="525"/>
      <c r="AX32" s="525"/>
      <c r="AY32" s="525"/>
      <c r="AZ32" s="525"/>
      <c r="BA32" s="525"/>
      <c r="BB32" s="525"/>
      <c r="BC32" s="526"/>
      <c r="BD32" s="232"/>
      <c r="BE32" s="232"/>
      <c r="BF32" s="232"/>
      <c r="BG32" s="233"/>
    </row>
    <row r="33" spans="1:79">
      <c r="A33" s="231"/>
      <c r="B33" s="232"/>
      <c r="C33" s="232"/>
      <c r="D33" s="444"/>
      <c r="E33" s="444"/>
      <c r="F33" s="444"/>
      <c r="G33" s="444"/>
      <c r="H33" s="444"/>
      <c r="I33" s="444"/>
      <c r="J33" s="570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2"/>
      <c r="Y33" s="553"/>
      <c r="Z33" s="553"/>
      <c r="AA33" s="553"/>
      <c r="AB33" s="553"/>
      <c r="AC33" s="553"/>
      <c r="AD33" s="553"/>
      <c r="AE33" s="553"/>
      <c r="AF33" s="553"/>
      <c r="AG33" s="553"/>
      <c r="AH33" s="553"/>
      <c r="AI33" s="524"/>
      <c r="AJ33" s="525"/>
      <c r="AK33" s="525"/>
      <c r="AL33" s="525"/>
      <c r="AM33" s="525"/>
      <c r="AN33" s="525"/>
      <c r="AO33" s="525"/>
      <c r="AP33" s="525"/>
      <c r="AQ33" s="525"/>
      <c r="AR33" s="525"/>
      <c r="AS33" s="525"/>
      <c r="AT33" s="525"/>
      <c r="AU33" s="525"/>
      <c r="AV33" s="525"/>
      <c r="AW33" s="525"/>
      <c r="AX33" s="525"/>
      <c r="AY33" s="525"/>
      <c r="AZ33" s="525"/>
      <c r="BA33" s="525"/>
      <c r="BB33" s="525"/>
      <c r="BC33" s="526"/>
      <c r="BD33" s="232"/>
      <c r="BE33" s="232"/>
      <c r="BF33" s="232"/>
      <c r="BG33" s="233"/>
    </row>
    <row r="34" spans="1:79">
      <c r="A34" s="231"/>
      <c r="B34" s="232"/>
      <c r="C34" s="232"/>
      <c r="D34" s="444"/>
      <c r="E34" s="444"/>
      <c r="F34" s="444"/>
      <c r="G34" s="444"/>
      <c r="H34" s="444"/>
      <c r="I34" s="444"/>
      <c r="J34" s="570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2"/>
      <c r="Y34" s="553"/>
      <c r="Z34" s="553"/>
      <c r="AA34" s="553"/>
      <c r="AB34" s="553"/>
      <c r="AC34" s="553"/>
      <c r="AD34" s="553"/>
      <c r="AE34" s="553"/>
      <c r="AF34" s="553"/>
      <c r="AG34" s="553"/>
      <c r="AH34" s="553"/>
      <c r="AI34" s="524"/>
      <c r="AJ34" s="525"/>
      <c r="AK34" s="525"/>
      <c r="AL34" s="525"/>
      <c r="AM34" s="525"/>
      <c r="AN34" s="525"/>
      <c r="AO34" s="525"/>
      <c r="AP34" s="525"/>
      <c r="AQ34" s="525"/>
      <c r="AR34" s="525"/>
      <c r="AS34" s="525"/>
      <c r="AT34" s="525"/>
      <c r="AU34" s="525"/>
      <c r="AV34" s="525"/>
      <c r="AW34" s="525"/>
      <c r="AX34" s="525"/>
      <c r="AY34" s="525"/>
      <c r="AZ34" s="525"/>
      <c r="BA34" s="525"/>
      <c r="BB34" s="525"/>
      <c r="BC34" s="526"/>
      <c r="BD34" s="232"/>
      <c r="BE34" s="232"/>
      <c r="BF34" s="232"/>
      <c r="BG34" s="233"/>
    </row>
    <row r="35" spans="1:79" ht="15" customHeight="1">
      <c r="A35" s="231"/>
      <c r="B35" s="232"/>
      <c r="C35" s="232"/>
      <c r="D35" s="451" t="s">
        <v>315</v>
      </c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451"/>
      <c r="AT35" s="451"/>
      <c r="AU35" s="451"/>
      <c r="AV35" s="451"/>
      <c r="AW35" s="451"/>
      <c r="AX35" s="451"/>
      <c r="AY35" s="451"/>
      <c r="AZ35" s="451"/>
      <c r="BA35" s="451"/>
      <c r="BB35" s="451"/>
      <c r="BC35" s="451"/>
      <c r="BD35" s="232"/>
      <c r="BE35" s="232"/>
      <c r="BF35" s="232"/>
      <c r="BG35" s="233"/>
      <c r="BN35" s="238"/>
      <c r="BO35" s="238"/>
      <c r="BP35" s="238"/>
      <c r="BQ35" s="238"/>
      <c r="BR35" s="238"/>
      <c r="BS35" s="238"/>
      <c r="BT35" s="238"/>
      <c r="BU35" s="232"/>
      <c r="BV35" s="232"/>
      <c r="BW35" s="232"/>
      <c r="BX35" s="232"/>
      <c r="BY35" s="232"/>
      <c r="BZ35" s="232"/>
      <c r="CA35" s="232"/>
    </row>
    <row r="36" spans="1:79" ht="15" customHeight="1">
      <c r="A36" s="231"/>
      <c r="B36" s="232"/>
      <c r="C36" s="232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51"/>
      <c r="AJ36" s="451"/>
      <c r="AK36" s="451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/>
      <c r="AV36" s="451"/>
      <c r="AW36" s="451"/>
      <c r="AX36" s="451"/>
      <c r="AY36" s="451"/>
      <c r="AZ36" s="451"/>
      <c r="BA36" s="451"/>
      <c r="BB36" s="451"/>
      <c r="BC36" s="451"/>
      <c r="BD36" s="232"/>
      <c r="BE36" s="232"/>
      <c r="BF36" s="232"/>
      <c r="BG36" s="233"/>
      <c r="BN36" s="238"/>
      <c r="BO36" s="238"/>
      <c r="BP36" s="238"/>
      <c r="BQ36" s="238"/>
      <c r="BR36" s="238"/>
      <c r="BS36" s="238"/>
      <c r="BT36" s="238"/>
      <c r="BU36" s="232"/>
      <c r="BV36" s="232"/>
      <c r="BW36" s="232"/>
      <c r="BX36" s="232"/>
      <c r="BY36" s="232"/>
      <c r="BZ36" s="232"/>
      <c r="CA36" s="232"/>
    </row>
    <row r="37" spans="1:79">
      <c r="A37" s="231"/>
      <c r="B37" s="232"/>
      <c r="C37" s="232"/>
      <c r="D37" s="482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3"/>
      <c r="AA37" s="483"/>
      <c r="AB37" s="483"/>
      <c r="AC37" s="483"/>
      <c r="AD37" s="483"/>
      <c r="AE37" s="483"/>
      <c r="AF37" s="483"/>
      <c r="AG37" s="483"/>
      <c r="AH37" s="483"/>
      <c r="AI37" s="483"/>
      <c r="AJ37" s="483"/>
      <c r="AK37" s="483"/>
      <c r="AL37" s="483"/>
      <c r="AM37" s="483"/>
      <c r="AN37" s="483"/>
      <c r="AO37" s="483"/>
      <c r="AP37" s="483"/>
      <c r="AQ37" s="483"/>
      <c r="AR37" s="483"/>
      <c r="AS37" s="483"/>
      <c r="AT37" s="483"/>
      <c r="AU37" s="483"/>
      <c r="AV37" s="483"/>
      <c r="AW37" s="483"/>
      <c r="AX37" s="483"/>
      <c r="AY37" s="483"/>
      <c r="AZ37" s="483"/>
      <c r="BA37" s="483"/>
      <c r="BB37" s="483"/>
      <c r="BC37" s="484"/>
      <c r="BD37" s="232"/>
      <c r="BE37" s="232"/>
      <c r="BF37" s="232"/>
      <c r="BG37" s="233"/>
      <c r="BN37" s="238"/>
      <c r="BO37" s="238"/>
      <c r="BP37" s="238"/>
      <c r="BQ37" s="238"/>
      <c r="BR37" s="238"/>
      <c r="BS37" s="238"/>
      <c r="BT37" s="238"/>
      <c r="BU37" s="232"/>
      <c r="BV37" s="232"/>
      <c r="BW37" s="232"/>
      <c r="BX37" s="232"/>
      <c r="BY37" s="232"/>
      <c r="BZ37" s="232"/>
      <c r="CA37" s="232"/>
    </row>
    <row r="38" spans="1:79" ht="15" customHeight="1">
      <c r="A38" s="231"/>
      <c r="B38" s="232"/>
      <c r="C38" s="232"/>
      <c r="D38" s="482"/>
      <c r="E38" s="483"/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3"/>
      <c r="AA38" s="483"/>
      <c r="AB38" s="483"/>
      <c r="AC38" s="483"/>
      <c r="AD38" s="483"/>
      <c r="AE38" s="483"/>
      <c r="AF38" s="483"/>
      <c r="AG38" s="483"/>
      <c r="AH38" s="483"/>
      <c r="AI38" s="483"/>
      <c r="AJ38" s="483"/>
      <c r="AK38" s="483"/>
      <c r="AL38" s="483"/>
      <c r="AM38" s="483"/>
      <c r="AN38" s="483"/>
      <c r="AO38" s="483"/>
      <c r="AP38" s="483"/>
      <c r="AQ38" s="483"/>
      <c r="AR38" s="483"/>
      <c r="AS38" s="483"/>
      <c r="AT38" s="483"/>
      <c r="AU38" s="483"/>
      <c r="AV38" s="483"/>
      <c r="AW38" s="483"/>
      <c r="AX38" s="483"/>
      <c r="AY38" s="483"/>
      <c r="AZ38" s="483"/>
      <c r="BA38" s="483"/>
      <c r="BB38" s="483"/>
      <c r="BC38" s="484"/>
      <c r="BD38" s="232"/>
      <c r="BE38" s="232"/>
      <c r="BF38" s="232"/>
      <c r="BG38" s="233"/>
      <c r="BN38" s="238"/>
      <c r="BO38" s="238"/>
      <c r="BP38" s="238"/>
      <c r="BQ38" s="238"/>
      <c r="BR38" s="238"/>
      <c r="BS38" s="238"/>
      <c r="BT38" s="238"/>
      <c r="BU38" s="232"/>
      <c r="BV38" s="232"/>
      <c r="BW38" s="232"/>
      <c r="BX38" s="232"/>
      <c r="BY38" s="232"/>
      <c r="BZ38" s="232"/>
      <c r="CA38" s="232"/>
    </row>
    <row r="39" spans="1:79" ht="15" customHeight="1">
      <c r="A39" s="231"/>
      <c r="B39" s="232"/>
      <c r="C39" s="232"/>
      <c r="D39" s="482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/>
      <c r="AA39" s="483"/>
      <c r="AB39" s="483"/>
      <c r="AC39" s="483"/>
      <c r="AD39" s="483"/>
      <c r="AE39" s="483"/>
      <c r="AF39" s="483"/>
      <c r="AG39" s="483"/>
      <c r="AH39" s="483"/>
      <c r="AI39" s="483"/>
      <c r="AJ39" s="483"/>
      <c r="AK39" s="483"/>
      <c r="AL39" s="483"/>
      <c r="AM39" s="483"/>
      <c r="AN39" s="483"/>
      <c r="AO39" s="483"/>
      <c r="AP39" s="483"/>
      <c r="AQ39" s="483"/>
      <c r="AR39" s="483"/>
      <c r="AS39" s="483"/>
      <c r="AT39" s="483"/>
      <c r="AU39" s="483"/>
      <c r="AV39" s="483"/>
      <c r="AW39" s="483"/>
      <c r="AX39" s="483"/>
      <c r="AY39" s="483"/>
      <c r="AZ39" s="483"/>
      <c r="BA39" s="483"/>
      <c r="BB39" s="483"/>
      <c r="BC39" s="484"/>
      <c r="BD39" s="232"/>
      <c r="BE39" s="232"/>
      <c r="BF39" s="232"/>
      <c r="BG39" s="233"/>
      <c r="BN39" s="238"/>
      <c r="BO39" s="238"/>
      <c r="BP39" s="238"/>
      <c r="BQ39" s="238"/>
      <c r="BR39" s="238"/>
      <c r="BS39" s="238"/>
      <c r="BT39" s="238"/>
      <c r="BU39" s="232"/>
      <c r="BV39" s="232"/>
      <c r="BW39" s="232"/>
      <c r="BX39" s="232"/>
      <c r="BY39" s="232"/>
      <c r="BZ39" s="232"/>
      <c r="CA39" s="232"/>
    </row>
    <row r="40" spans="1:79" ht="15" customHeight="1">
      <c r="A40" s="231"/>
      <c r="B40" s="232"/>
      <c r="C40" s="232"/>
      <c r="D40" s="482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483"/>
      <c r="AL40" s="483"/>
      <c r="AM40" s="483"/>
      <c r="AN40" s="483"/>
      <c r="AO40" s="483"/>
      <c r="AP40" s="483"/>
      <c r="AQ40" s="483"/>
      <c r="AR40" s="483"/>
      <c r="AS40" s="483"/>
      <c r="AT40" s="483"/>
      <c r="AU40" s="483"/>
      <c r="AV40" s="483"/>
      <c r="AW40" s="483"/>
      <c r="AX40" s="483"/>
      <c r="AY40" s="483"/>
      <c r="AZ40" s="483"/>
      <c r="BA40" s="483"/>
      <c r="BB40" s="483"/>
      <c r="BC40" s="484"/>
      <c r="BD40" s="232"/>
      <c r="BE40" s="232"/>
      <c r="BF40" s="232"/>
      <c r="BG40" s="233"/>
      <c r="BN40" s="238"/>
      <c r="BO40" s="238"/>
      <c r="BP40" s="238"/>
      <c r="BQ40" s="238"/>
      <c r="BR40" s="238"/>
      <c r="BS40" s="238"/>
      <c r="BT40" s="238"/>
      <c r="BU40" s="232"/>
      <c r="BV40" s="232"/>
      <c r="BW40" s="232"/>
      <c r="BX40" s="232"/>
      <c r="BY40" s="232"/>
      <c r="BZ40" s="232"/>
      <c r="CA40" s="232"/>
    </row>
    <row r="41" spans="1:79" ht="15" customHeight="1">
      <c r="A41" s="231"/>
      <c r="B41" s="232"/>
      <c r="C41" s="232"/>
      <c r="D41" s="482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3"/>
      <c r="AK41" s="483"/>
      <c r="AL41" s="483"/>
      <c r="AM41" s="483"/>
      <c r="AN41" s="483"/>
      <c r="AO41" s="483"/>
      <c r="AP41" s="483"/>
      <c r="AQ41" s="483"/>
      <c r="AR41" s="483"/>
      <c r="AS41" s="483"/>
      <c r="AT41" s="483"/>
      <c r="AU41" s="483"/>
      <c r="AV41" s="483"/>
      <c r="AW41" s="483"/>
      <c r="AX41" s="483"/>
      <c r="AY41" s="483"/>
      <c r="AZ41" s="483"/>
      <c r="BA41" s="483"/>
      <c r="BB41" s="483"/>
      <c r="BC41" s="484"/>
      <c r="BD41" s="232"/>
      <c r="BE41" s="232"/>
      <c r="BF41" s="232"/>
      <c r="BG41" s="233"/>
      <c r="BN41" s="238"/>
      <c r="BO41" s="238"/>
      <c r="BP41" s="238"/>
      <c r="BQ41" s="238"/>
      <c r="BR41" s="238"/>
      <c r="BS41" s="238"/>
      <c r="BT41" s="238"/>
      <c r="BU41" s="232"/>
      <c r="BV41" s="232"/>
      <c r="BW41" s="232"/>
      <c r="BX41" s="232"/>
      <c r="BY41" s="232"/>
      <c r="BZ41" s="232"/>
      <c r="CA41" s="232"/>
    </row>
    <row r="42" spans="1:79" ht="15" customHeight="1">
      <c r="A42" s="231"/>
      <c r="B42" s="232"/>
      <c r="C42" s="232"/>
      <c r="D42" s="482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/>
      <c r="AA42" s="483"/>
      <c r="AB42" s="483"/>
      <c r="AC42" s="483"/>
      <c r="AD42" s="483"/>
      <c r="AE42" s="483"/>
      <c r="AF42" s="483"/>
      <c r="AG42" s="483"/>
      <c r="AH42" s="483"/>
      <c r="AI42" s="483"/>
      <c r="AJ42" s="483"/>
      <c r="AK42" s="483"/>
      <c r="AL42" s="483"/>
      <c r="AM42" s="483"/>
      <c r="AN42" s="483"/>
      <c r="AO42" s="483"/>
      <c r="AP42" s="483"/>
      <c r="AQ42" s="483"/>
      <c r="AR42" s="483"/>
      <c r="AS42" s="483"/>
      <c r="AT42" s="483"/>
      <c r="AU42" s="483"/>
      <c r="AV42" s="483"/>
      <c r="AW42" s="483"/>
      <c r="AX42" s="483"/>
      <c r="AY42" s="483"/>
      <c r="AZ42" s="483"/>
      <c r="BA42" s="483"/>
      <c r="BB42" s="483"/>
      <c r="BC42" s="484"/>
      <c r="BD42" s="232"/>
      <c r="BE42" s="232"/>
      <c r="BF42" s="232"/>
      <c r="BG42" s="233"/>
      <c r="BN42" s="238"/>
      <c r="BO42" s="238"/>
      <c r="BP42" s="238"/>
      <c r="BQ42" s="238"/>
      <c r="BR42" s="238"/>
      <c r="BS42" s="238"/>
      <c r="BT42" s="238"/>
      <c r="BU42" s="232"/>
      <c r="BV42" s="232"/>
      <c r="BW42" s="232"/>
      <c r="BX42" s="232"/>
      <c r="BY42" s="232"/>
      <c r="BZ42" s="232"/>
      <c r="CA42" s="232"/>
    </row>
    <row r="43" spans="1:79" ht="15" customHeight="1" thickBot="1">
      <c r="A43" s="231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3"/>
      <c r="BN43" s="238"/>
      <c r="BO43" s="238"/>
      <c r="BP43" s="238"/>
      <c r="BQ43" s="238"/>
      <c r="BR43" s="238"/>
      <c r="BS43" s="238"/>
      <c r="BT43" s="238"/>
      <c r="BU43" s="232"/>
      <c r="BV43" s="232"/>
      <c r="BW43" s="232"/>
      <c r="BX43" s="232"/>
      <c r="BY43" s="232"/>
      <c r="BZ43" s="232"/>
      <c r="CA43" s="232"/>
    </row>
    <row r="44" spans="1:79" ht="32.450000000000003" customHeight="1" thickBot="1">
      <c r="A44" s="433" t="s">
        <v>516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34"/>
      <c r="AR44" s="434"/>
      <c r="AS44" s="434"/>
      <c r="AT44" s="434"/>
      <c r="AU44" s="434"/>
      <c r="AV44" s="434"/>
      <c r="AW44" s="434"/>
      <c r="AX44" s="434"/>
      <c r="AY44" s="434"/>
      <c r="AZ44" s="434"/>
      <c r="BA44" s="434"/>
      <c r="BB44" s="434"/>
      <c r="BC44" s="434"/>
      <c r="BD44" s="434"/>
      <c r="BE44" s="434"/>
      <c r="BF44" s="434"/>
      <c r="BG44" s="435"/>
      <c r="BM44" s="563" t="s">
        <v>106</v>
      </c>
      <c r="BN44" s="563"/>
      <c r="BO44" s="563"/>
      <c r="BP44" s="238"/>
      <c r="BQ44" s="238"/>
      <c r="BR44" s="238"/>
      <c r="BS44" s="238"/>
      <c r="BT44" s="238"/>
      <c r="BU44" s="232"/>
      <c r="BV44" s="232"/>
      <c r="BW44" s="232"/>
      <c r="BX44" s="232"/>
      <c r="BY44" s="232"/>
      <c r="BZ44" s="232"/>
      <c r="CA44" s="232"/>
    </row>
    <row r="45" spans="1:79" ht="15" customHeight="1">
      <c r="A45" s="231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448" t="s">
        <v>53</v>
      </c>
      <c r="AA45" s="448"/>
      <c r="AB45" s="448"/>
      <c r="AC45" s="448"/>
      <c r="AD45" s="448"/>
      <c r="AE45" s="448"/>
      <c r="AF45" s="448"/>
      <c r="AG45" s="448"/>
      <c r="AH45" s="448"/>
      <c r="AI45" s="448"/>
      <c r="AJ45" s="448"/>
      <c r="AK45" s="448"/>
      <c r="AL45" s="375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3"/>
      <c r="BM45" s="563"/>
      <c r="BN45" s="563"/>
      <c r="BO45" s="563"/>
      <c r="BP45" s="238"/>
      <c r="BU45" s="493"/>
      <c r="BV45" s="493"/>
      <c r="BW45" s="232"/>
      <c r="BX45" s="232"/>
      <c r="BY45" s="232"/>
      <c r="BZ45" s="232"/>
      <c r="CA45" s="232"/>
    </row>
    <row r="46" spans="1:79" ht="14.45" customHeight="1">
      <c r="A46" s="231"/>
      <c r="B46" s="232"/>
      <c r="C46" s="232"/>
      <c r="D46" s="449"/>
      <c r="E46" s="449"/>
      <c r="F46" s="449"/>
      <c r="G46" s="449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31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BB46" s="232"/>
      <c r="BC46" s="232"/>
      <c r="BD46" s="232"/>
      <c r="BE46" s="232"/>
      <c r="BF46" s="232"/>
      <c r="BG46" s="233"/>
      <c r="BM46" s="230" t="s">
        <v>82</v>
      </c>
      <c r="BN46" s="239" t="str">
        <f>IF(AND(AK13=1,J54&lt;&gt;""),VLOOKUP(J54,Datos!L:M,2,0),IF(I48&lt;&gt;"",VLOOKUP(I48,Datos!Y:AE,7,0),""))</f>
        <v/>
      </c>
      <c r="BO46" s="239" t="str">
        <f>IF(I48&lt;&gt;"",VLOOKUP(I48,Datos!Y:AU,23,0),"")</f>
        <v/>
      </c>
      <c r="BU46" s="493"/>
      <c r="BV46" s="493"/>
      <c r="BW46" s="232"/>
      <c r="BX46" s="232"/>
      <c r="BY46" s="232"/>
      <c r="BZ46" s="232"/>
      <c r="CA46" s="232"/>
    </row>
    <row r="47" spans="1:79" ht="14.45" customHeight="1">
      <c r="A47" s="562" t="s">
        <v>351</v>
      </c>
      <c r="B47" s="448"/>
      <c r="C47" s="448"/>
      <c r="D47" s="448"/>
      <c r="E47" s="448"/>
      <c r="F47" s="448"/>
      <c r="G47" s="448"/>
      <c r="H47" s="448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232"/>
      <c r="Z47" s="232"/>
      <c r="AA47" s="232"/>
      <c r="AB47" s="457" t="s">
        <v>52</v>
      </c>
      <c r="AC47" s="458"/>
      <c r="AD47" s="458"/>
      <c r="AE47" s="458"/>
      <c r="AF47" s="458"/>
      <c r="AG47" s="458"/>
      <c r="AH47" s="458"/>
      <c r="AI47" s="458"/>
      <c r="AJ47" s="458"/>
      <c r="AK47" s="468"/>
      <c r="AL47" s="372"/>
      <c r="AM47" s="232"/>
      <c r="AN47" s="232"/>
      <c r="BB47" s="232"/>
      <c r="BC47" s="232"/>
      <c r="BD47" s="232"/>
      <c r="BE47" s="232"/>
      <c r="BF47" s="232"/>
      <c r="BG47" s="233"/>
      <c r="BM47" s="230" t="s">
        <v>81</v>
      </c>
      <c r="BN47" s="239" t="str">
        <f>IF(AND(AK13=1,J63&lt;&gt;""),VLOOKUP(J63,Datos!N:AE,18,0),IF(I58&lt;&gt;"",VLOOKUP(I58,Datos!P:AE,16,0),""))</f>
        <v/>
      </c>
      <c r="BO47" s="239" t="str">
        <f>IF(AK13=1,J63,IF(I58&lt;&gt;"",VLOOKUP(I58,Datos!P:R,3,0),""))</f>
        <v/>
      </c>
      <c r="BU47" s="232"/>
      <c r="BV47" s="232"/>
      <c r="BW47" s="232"/>
      <c r="BX47" s="232"/>
      <c r="BY47" s="232"/>
      <c r="BZ47" s="232"/>
      <c r="CA47" s="232"/>
    </row>
    <row r="48" spans="1:79" ht="27" customHeight="1">
      <c r="A48" s="492"/>
      <c r="B48" s="493"/>
      <c r="C48" s="493"/>
      <c r="D48" s="493"/>
      <c r="E48" s="493"/>
      <c r="F48" s="493"/>
      <c r="G48" s="232"/>
      <c r="H48" s="232"/>
      <c r="I48" s="444"/>
      <c r="J48" s="444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4"/>
      <c r="X48" s="444"/>
      <c r="Y48" s="232"/>
      <c r="Z48" s="232"/>
      <c r="AA48" s="232"/>
      <c r="AB48" s="450">
        <v>1</v>
      </c>
      <c r="AC48" s="450"/>
      <c r="AD48" s="450">
        <v>2</v>
      </c>
      <c r="AE48" s="450"/>
      <c r="AF48" s="450">
        <v>3</v>
      </c>
      <c r="AG48" s="450"/>
      <c r="AH48" s="450">
        <v>4</v>
      </c>
      <c r="AI48" s="450"/>
      <c r="AJ48" s="450">
        <v>5</v>
      </c>
      <c r="AK48" s="450"/>
      <c r="AL48" s="372"/>
      <c r="AM48" s="232"/>
      <c r="AN48" s="232"/>
      <c r="BB48" s="232"/>
      <c r="BC48" s="232"/>
      <c r="BD48" s="232"/>
      <c r="BE48" s="232"/>
      <c r="BF48" s="232"/>
      <c r="BG48" s="233"/>
    </row>
    <row r="49" spans="1:72" ht="31.5" customHeight="1">
      <c r="A49" s="492"/>
      <c r="B49" s="493"/>
      <c r="C49" s="493"/>
      <c r="D49" s="493"/>
      <c r="E49" s="493"/>
      <c r="F49" s="493"/>
      <c r="G49" s="241"/>
      <c r="H49" s="242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32"/>
      <c r="Y49" s="232"/>
      <c r="Z49" s="559" t="s">
        <v>51</v>
      </c>
      <c r="AA49" s="469">
        <v>1</v>
      </c>
      <c r="AB49" s="527" t="str">
        <f>IF(AND($AB$48=$H$66,$AA49=$F$66),"R5","")</f>
        <v/>
      </c>
      <c r="AC49" s="528"/>
      <c r="AD49" s="527" t="str">
        <f>IF(AND(AD$48=$H$66,$AA$49=$F$66),"R5","")</f>
        <v/>
      </c>
      <c r="AE49" s="528"/>
      <c r="AF49" s="535" t="str">
        <f>IF(AND(AF$48=$H$66,$AA$49=$F$66),"R5","")</f>
        <v/>
      </c>
      <c r="AG49" s="536"/>
      <c r="AH49" s="518" t="str">
        <f>IF(AND(AH$48=$H$66,$AA$49=$F$66),"R5","")</f>
        <v/>
      </c>
      <c r="AI49" s="519"/>
      <c r="AJ49" s="531" t="str">
        <f>IF(AND(AJ$48=$H$66,$AA$49=$F$66),"R5","")</f>
        <v/>
      </c>
      <c r="AK49" s="532"/>
      <c r="AL49" s="395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3"/>
      <c r="BM49" s="239"/>
      <c r="BN49" s="239" t="s">
        <v>57</v>
      </c>
      <c r="BO49" s="239" t="s">
        <v>58</v>
      </c>
      <c r="BP49" s="239" t="s">
        <v>59</v>
      </c>
      <c r="BQ49" s="239" t="s">
        <v>60</v>
      </c>
      <c r="BR49" s="239"/>
      <c r="BS49" s="239" t="s">
        <v>61</v>
      </c>
      <c r="BT49" s="239"/>
    </row>
    <row r="50" spans="1:72" ht="11.25" customHeight="1">
      <c r="A50" s="231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4"/>
      <c r="S50" s="234"/>
      <c r="T50" s="234"/>
      <c r="U50" s="234"/>
      <c r="V50" s="234"/>
      <c r="W50" s="234"/>
      <c r="X50" s="234"/>
      <c r="Y50" s="232"/>
      <c r="Z50" s="560"/>
      <c r="AA50" s="469"/>
      <c r="AB50" s="529"/>
      <c r="AC50" s="530"/>
      <c r="AD50" s="529"/>
      <c r="AE50" s="530"/>
      <c r="AF50" s="537"/>
      <c r="AG50" s="538"/>
      <c r="AH50" s="520"/>
      <c r="AI50" s="521"/>
      <c r="AJ50" s="533"/>
      <c r="AK50" s="534"/>
      <c r="AL50" s="395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3"/>
      <c r="BM50" s="239" t="s">
        <v>143</v>
      </c>
      <c r="BN50" s="239" t="s">
        <v>80</v>
      </c>
      <c r="BO50" s="239" t="s">
        <v>80</v>
      </c>
      <c r="BP50" s="239" t="s">
        <v>79</v>
      </c>
      <c r="BQ50" s="239" t="s">
        <v>78</v>
      </c>
      <c r="BR50" s="239"/>
      <c r="BS50" s="239" t="s">
        <v>77</v>
      </c>
      <c r="BT50" s="239"/>
    </row>
    <row r="51" spans="1:72" ht="13.5" customHeight="1">
      <c r="A51" s="231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452"/>
      <c r="S51" s="452"/>
      <c r="T51" s="452"/>
      <c r="U51" s="452"/>
      <c r="V51" s="452"/>
      <c r="W51" s="452"/>
      <c r="X51" s="234"/>
      <c r="Y51" s="232"/>
      <c r="Z51" s="560"/>
      <c r="AA51" s="469">
        <v>2</v>
      </c>
      <c r="AB51" s="527" t="str">
        <f>IF(AND(AB$48=$H$66,$AA$51=$F$66),"R5","")</f>
        <v/>
      </c>
      <c r="AC51" s="528"/>
      <c r="AD51" s="527" t="str">
        <f>IF(AND(AD$48=$H$66,$AA$51=$F$66),"R5","")</f>
        <v/>
      </c>
      <c r="AE51" s="528"/>
      <c r="AF51" s="535" t="str">
        <f>IF(AND(AF$48=$H$66,$AA$51=$F$66),"R5","")</f>
        <v/>
      </c>
      <c r="AG51" s="536"/>
      <c r="AH51" s="518" t="str">
        <f>IF(AND(AH$48=$H$66,$AA$51=$F$66),"R5","")</f>
        <v/>
      </c>
      <c r="AI51" s="519"/>
      <c r="AJ51" s="531" t="str">
        <f>IF(AND(AJ$48=$H$66,$AA$51=$F$66),"R5","")</f>
        <v/>
      </c>
      <c r="AK51" s="532"/>
      <c r="AL51" s="395"/>
      <c r="AM51" s="232"/>
      <c r="AN51" s="451" t="s">
        <v>50</v>
      </c>
      <c r="AO51" s="451"/>
      <c r="AP51" s="451"/>
      <c r="AQ51" s="451"/>
      <c r="AR51" s="451"/>
      <c r="AS51" s="451"/>
      <c r="AT51" s="451"/>
      <c r="AU51" s="451"/>
      <c r="AV51" s="451"/>
      <c r="AW51" s="451"/>
      <c r="AX51" s="451"/>
      <c r="AY51" s="451"/>
      <c r="AZ51" s="451"/>
      <c r="BA51" s="232"/>
      <c r="BB51" s="232"/>
      <c r="BC51" s="232"/>
      <c r="BD51" s="232"/>
      <c r="BE51" s="232"/>
      <c r="BF51" s="232"/>
      <c r="BG51" s="233"/>
      <c r="BM51" s="239" t="s">
        <v>55</v>
      </c>
      <c r="BN51" s="239" t="s">
        <v>80</v>
      </c>
      <c r="BO51" s="239" t="s">
        <v>80</v>
      </c>
      <c r="BP51" s="239" t="s">
        <v>79</v>
      </c>
      <c r="BQ51" s="239" t="s">
        <v>78</v>
      </c>
      <c r="BR51" s="239"/>
      <c r="BS51" s="239" t="s">
        <v>77</v>
      </c>
      <c r="BT51" s="239"/>
    </row>
    <row r="52" spans="1:72" ht="19.5" customHeight="1">
      <c r="A52" s="231"/>
      <c r="B52" s="232"/>
      <c r="C52" s="232"/>
      <c r="D52" s="453" t="s">
        <v>148</v>
      </c>
      <c r="E52" s="453"/>
      <c r="F52" s="453"/>
      <c r="G52" s="453"/>
      <c r="H52" s="453"/>
      <c r="I52" s="453"/>
      <c r="J52" s="215"/>
      <c r="K52" s="215"/>
      <c r="L52" s="215"/>
      <c r="M52" s="215"/>
      <c r="N52" s="215"/>
      <c r="O52" s="215"/>
      <c r="P52" s="215"/>
      <c r="Q52" s="232"/>
      <c r="R52" s="513"/>
      <c r="S52" s="513"/>
      <c r="T52" s="513"/>
      <c r="U52" s="513"/>
      <c r="V52" s="513"/>
      <c r="W52" s="513"/>
      <c r="X52" s="234"/>
      <c r="Y52" s="232"/>
      <c r="Z52" s="560"/>
      <c r="AA52" s="469"/>
      <c r="AB52" s="529"/>
      <c r="AC52" s="530"/>
      <c r="AD52" s="529"/>
      <c r="AE52" s="530"/>
      <c r="AF52" s="537"/>
      <c r="AG52" s="538"/>
      <c r="AH52" s="520"/>
      <c r="AI52" s="521"/>
      <c r="AJ52" s="533"/>
      <c r="AK52" s="534"/>
      <c r="AL52" s="395"/>
      <c r="AM52" s="232"/>
      <c r="AN52" s="539" t="str">
        <f>IF(OR(J54="",J63=""),"",INDEX($BM$49:$BT$54,MATCH($BO$46,$BM$49:$BM$54,0),MATCH($BO$47,$BM$49:$BT$49,0)))</f>
        <v/>
      </c>
      <c r="AO52" s="540"/>
      <c r="AP52" s="540"/>
      <c r="AQ52" s="540"/>
      <c r="AR52" s="540"/>
      <c r="AS52" s="540"/>
      <c r="AT52" s="540"/>
      <c r="AU52" s="540"/>
      <c r="AV52" s="540"/>
      <c r="AW52" s="540"/>
      <c r="AX52" s="540"/>
      <c r="AY52" s="540"/>
      <c r="AZ52" s="541"/>
      <c r="BE52" s="232"/>
      <c r="BF52" s="232"/>
      <c r="BG52" s="233"/>
      <c r="BM52" s="239" t="s">
        <v>144</v>
      </c>
      <c r="BN52" s="239" t="s">
        <v>80</v>
      </c>
      <c r="BO52" s="239" t="s">
        <v>79</v>
      </c>
      <c r="BP52" s="239" t="s">
        <v>78</v>
      </c>
      <c r="BQ52" s="239" t="s">
        <v>77</v>
      </c>
      <c r="BR52" s="239"/>
      <c r="BS52" s="239" t="s">
        <v>77</v>
      </c>
      <c r="BT52" s="239"/>
    </row>
    <row r="53" spans="1:72" ht="14.45" customHeight="1">
      <c r="A53" s="231"/>
      <c r="B53" s="232"/>
      <c r="C53" s="232"/>
      <c r="D53" s="232"/>
      <c r="E53" s="232"/>
      <c r="F53" s="232"/>
      <c r="G53" s="232"/>
      <c r="H53" s="232"/>
      <c r="I53" s="232"/>
      <c r="J53" s="243"/>
      <c r="K53" s="244"/>
      <c r="L53" s="244"/>
      <c r="M53" s="244"/>
      <c r="N53" s="244"/>
      <c r="O53" s="244"/>
      <c r="P53" s="245"/>
      <c r="Q53" s="232"/>
      <c r="R53" s="452"/>
      <c r="S53" s="452"/>
      <c r="T53" s="452"/>
      <c r="U53" s="452"/>
      <c r="V53" s="452"/>
      <c r="W53" s="452"/>
      <c r="X53" s="234"/>
      <c r="Y53" s="232"/>
      <c r="Z53" s="560"/>
      <c r="AA53" s="469">
        <v>3</v>
      </c>
      <c r="AB53" s="527" t="str">
        <f>IF(AND(AB$48=$H$66,$AA$53=$F$66),"R5","")</f>
        <v/>
      </c>
      <c r="AC53" s="528"/>
      <c r="AD53" s="535" t="str">
        <f>IF(AND(AD$48=$H$66,$AA$53=$F$66),"R5","")</f>
        <v/>
      </c>
      <c r="AE53" s="536"/>
      <c r="AF53" s="518" t="str">
        <f>IF(AND(AF$48=$H$66,$AA$53=$F$66),"R5","")</f>
        <v/>
      </c>
      <c r="AG53" s="519"/>
      <c r="AH53" s="531" t="str">
        <f>IF(AND(AH$48=$H$66,$AA$53=$F$66),"R5","")</f>
        <v/>
      </c>
      <c r="AI53" s="532"/>
      <c r="AJ53" s="531" t="str">
        <f>IF(AND(AJ$48=$H$66,$AA$53=$F$66),"R5","")</f>
        <v/>
      </c>
      <c r="AK53" s="532"/>
      <c r="AL53" s="395"/>
      <c r="AM53" s="232"/>
      <c r="AN53" s="542"/>
      <c r="AO53" s="543"/>
      <c r="AP53" s="543"/>
      <c r="AQ53" s="543"/>
      <c r="AR53" s="543"/>
      <c r="AS53" s="543"/>
      <c r="AT53" s="543"/>
      <c r="AU53" s="543"/>
      <c r="AV53" s="543"/>
      <c r="AW53" s="543"/>
      <c r="AX53" s="543"/>
      <c r="AY53" s="543"/>
      <c r="AZ53" s="544"/>
      <c r="BE53" s="232"/>
      <c r="BF53" s="232"/>
      <c r="BG53" s="233"/>
      <c r="BM53" s="239" t="s">
        <v>56</v>
      </c>
      <c r="BN53" s="239" t="s">
        <v>79</v>
      </c>
      <c r="BO53" s="239" t="s">
        <v>78</v>
      </c>
      <c r="BP53" s="239" t="s">
        <v>78</v>
      </c>
      <c r="BQ53" s="239" t="s">
        <v>77</v>
      </c>
      <c r="BR53" s="239"/>
      <c r="BS53" s="239" t="s">
        <v>77</v>
      </c>
      <c r="BT53" s="239"/>
    </row>
    <row r="54" spans="1:72" ht="14.45" customHeight="1">
      <c r="A54" s="231"/>
      <c r="B54" s="232"/>
      <c r="C54" s="232"/>
      <c r="D54" s="232"/>
      <c r="E54" s="232"/>
      <c r="F54" s="232"/>
      <c r="G54" s="232"/>
      <c r="H54" s="232"/>
      <c r="I54" s="232"/>
      <c r="J54" s="556" t="str">
        <f>BO46</f>
        <v/>
      </c>
      <c r="K54" s="556"/>
      <c r="L54" s="556"/>
      <c r="M54" s="556"/>
      <c r="N54" s="556"/>
      <c r="O54" s="556"/>
      <c r="P54" s="556"/>
      <c r="Q54" s="232"/>
      <c r="R54" s="452"/>
      <c r="S54" s="452"/>
      <c r="T54" s="452"/>
      <c r="U54" s="452"/>
      <c r="V54" s="452"/>
      <c r="W54" s="452"/>
      <c r="X54" s="234"/>
      <c r="Y54" s="232"/>
      <c r="Z54" s="560"/>
      <c r="AA54" s="469"/>
      <c r="AB54" s="529"/>
      <c r="AC54" s="530"/>
      <c r="AD54" s="537"/>
      <c r="AE54" s="538"/>
      <c r="AF54" s="520"/>
      <c r="AG54" s="521"/>
      <c r="AH54" s="533"/>
      <c r="AI54" s="534"/>
      <c r="AJ54" s="533"/>
      <c r="AK54" s="534"/>
      <c r="AL54" s="395"/>
      <c r="AM54" s="232"/>
      <c r="AN54" s="232"/>
      <c r="AO54" s="232"/>
      <c r="AP54" s="232"/>
      <c r="AQ54" s="232"/>
      <c r="AR54" s="232"/>
      <c r="BE54" s="232"/>
      <c r="BF54" s="232"/>
      <c r="BG54" s="233"/>
      <c r="BM54" s="239" t="s">
        <v>145</v>
      </c>
      <c r="BN54" s="239" t="s">
        <v>78</v>
      </c>
      <c r="BO54" s="239" t="s">
        <v>78</v>
      </c>
      <c r="BP54" s="239" t="s">
        <v>77</v>
      </c>
      <c r="BQ54" s="239" t="s">
        <v>77</v>
      </c>
      <c r="BR54" s="239"/>
      <c r="BS54" s="239" t="s">
        <v>77</v>
      </c>
      <c r="BT54" s="239"/>
    </row>
    <row r="55" spans="1:72" ht="14.45" customHeight="1">
      <c r="A55" s="231"/>
      <c r="B55" s="232"/>
      <c r="C55" s="232"/>
      <c r="D55" s="232"/>
      <c r="E55" s="232"/>
      <c r="F55" s="232"/>
      <c r="G55" s="232"/>
      <c r="H55" s="232"/>
      <c r="I55" s="232"/>
      <c r="J55" s="243"/>
      <c r="K55" s="244"/>
      <c r="L55" s="244"/>
      <c r="M55" s="244"/>
      <c r="N55" s="244"/>
      <c r="O55" s="244"/>
      <c r="P55" s="245"/>
      <c r="Q55" s="232"/>
      <c r="R55" s="452" t="s">
        <v>832</v>
      </c>
      <c r="S55" s="452"/>
      <c r="T55" s="452"/>
      <c r="U55" s="452"/>
      <c r="V55" s="452"/>
      <c r="W55" s="452"/>
      <c r="X55" s="234"/>
      <c r="Y55" s="232"/>
      <c r="Z55" s="560"/>
      <c r="AA55" s="469">
        <v>4</v>
      </c>
      <c r="AB55" s="535" t="str">
        <f>IF(AND(AB$48=$H$66,$AA$55=$F$66),"R5","")</f>
        <v/>
      </c>
      <c r="AC55" s="536"/>
      <c r="AD55" s="518" t="str">
        <f>IF(AND(AD$48=$H$66,$AA$55=$F$66),"R5","")</f>
        <v/>
      </c>
      <c r="AE55" s="519"/>
      <c r="AF55" s="518" t="str">
        <f>IF(AND(AF$48=$H$66,$AA$55=$F$66),"R5","")</f>
        <v/>
      </c>
      <c r="AG55" s="519"/>
      <c r="AH55" s="531" t="str">
        <f>IF(AND(AH$48=$H$66,$AA$55=$F$66),"R5","")</f>
        <v/>
      </c>
      <c r="AI55" s="532"/>
      <c r="AJ55" s="531" t="str">
        <f>IF(AND(AJ$48=$H$66,$AA$55=$F$66),"R5","")</f>
        <v/>
      </c>
      <c r="AK55" s="532"/>
      <c r="AL55" s="395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3"/>
    </row>
    <row r="56" spans="1:72" ht="14.45" customHeight="1">
      <c r="A56" s="231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560"/>
      <c r="AA56" s="469"/>
      <c r="AB56" s="537"/>
      <c r="AC56" s="538"/>
      <c r="AD56" s="520"/>
      <c r="AE56" s="521"/>
      <c r="AF56" s="520"/>
      <c r="AG56" s="521"/>
      <c r="AH56" s="533"/>
      <c r="AI56" s="534"/>
      <c r="AJ56" s="533"/>
      <c r="AK56" s="534"/>
      <c r="AL56" s="395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3"/>
    </row>
    <row r="57" spans="1:72" ht="15.75" customHeight="1">
      <c r="A57" s="557" t="s">
        <v>350</v>
      </c>
      <c r="B57" s="558"/>
      <c r="C57" s="558"/>
      <c r="D57" s="558"/>
      <c r="E57" s="558"/>
      <c r="F57" s="558"/>
      <c r="G57" s="558"/>
      <c r="H57" s="558"/>
      <c r="I57" s="522" t="str">
        <f>IF($AK$13=1,"De click para determinar el impacto__","")</f>
        <v/>
      </c>
      <c r="J57" s="522"/>
      <c r="K57" s="522"/>
      <c r="L57" s="522"/>
      <c r="M57" s="522"/>
      <c r="N57" s="522"/>
      <c r="O57" s="522"/>
      <c r="P57" s="522"/>
      <c r="Q57" s="522"/>
      <c r="R57" s="522"/>
      <c r="S57" s="522"/>
      <c r="T57" s="522"/>
      <c r="U57" s="31"/>
      <c r="V57" s="31"/>
      <c r="W57" s="31"/>
      <c r="X57" s="31"/>
      <c r="Y57" s="232"/>
      <c r="Z57" s="560"/>
      <c r="AA57" s="469">
        <v>5</v>
      </c>
      <c r="AB57" s="518" t="str">
        <f>IF(AND(AB$48=$H$66,$AA$57=$F$66),"R5","")</f>
        <v/>
      </c>
      <c r="AC57" s="519"/>
      <c r="AD57" s="518" t="str">
        <f>IF(AND(AD$48=$H$66,$AA$57=$F$66),"R5","")</f>
        <v/>
      </c>
      <c r="AE57" s="519"/>
      <c r="AF57" s="531" t="str">
        <f>IF(AND(AF$48=$H$66,$AA$57=$F$66),"R5","")</f>
        <v/>
      </c>
      <c r="AG57" s="532"/>
      <c r="AH57" s="531" t="str">
        <f>IF(AND(AH$48=$H$66,$AA$57=$F$66),"R5","")</f>
        <v/>
      </c>
      <c r="AI57" s="532"/>
      <c r="AJ57" s="531" t="str">
        <f>IF(AND(AJ$48=$H$66,$AA$57=$F$66),"R5","")</f>
        <v/>
      </c>
      <c r="AK57" s="532"/>
      <c r="AL57" s="395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3"/>
    </row>
    <row r="58" spans="1:72" ht="30.75" customHeight="1">
      <c r="A58" s="231"/>
      <c r="B58" s="232"/>
      <c r="C58" s="232"/>
      <c r="D58" s="232"/>
      <c r="E58" s="232"/>
      <c r="F58" s="232"/>
      <c r="G58" s="232"/>
      <c r="H58" s="232"/>
      <c r="I58" s="444"/>
      <c r="J58" s="444"/>
      <c r="K58" s="444"/>
      <c r="L58" s="444"/>
      <c r="M58" s="444"/>
      <c r="N58" s="444"/>
      <c r="O58" s="444"/>
      <c r="P58" s="444"/>
      <c r="Q58" s="444"/>
      <c r="R58" s="444"/>
      <c r="S58" s="444"/>
      <c r="T58" s="444"/>
      <c r="U58" s="444"/>
      <c r="V58" s="444"/>
      <c r="W58" s="444"/>
      <c r="X58" s="444"/>
      <c r="Y58" s="232"/>
      <c r="Z58" s="561"/>
      <c r="AA58" s="469"/>
      <c r="AB58" s="520"/>
      <c r="AC58" s="521"/>
      <c r="AD58" s="520"/>
      <c r="AE58" s="521"/>
      <c r="AF58" s="533"/>
      <c r="AG58" s="534"/>
      <c r="AH58" s="533"/>
      <c r="AI58" s="534"/>
      <c r="AJ58" s="533"/>
      <c r="AK58" s="534"/>
      <c r="AL58" s="395"/>
      <c r="AM58" s="232"/>
      <c r="AN58" s="232"/>
      <c r="AO58" s="232"/>
      <c r="AP58" s="232"/>
      <c r="AQ58" s="232"/>
      <c r="AR58" s="232"/>
      <c r="AS58" s="234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3"/>
    </row>
    <row r="59" spans="1:72" ht="14.45" customHeight="1">
      <c r="A59" s="231"/>
      <c r="B59" s="232"/>
      <c r="C59" s="232"/>
      <c r="D59" s="232"/>
      <c r="E59" s="232"/>
      <c r="F59" s="232"/>
      <c r="G59" s="232"/>
      <c r="H59" s="232"/>
      <c r="I59" s="214"/>
      <c r="J59" s="214"/>
      <c r="K59" s="214"/>
      <c r="L59" s="214"/>
      <c r="M59" s="214"/>
      <c r="N59" s="214"/>
      <c r="O59" s="214"/>
      <c r="P59" s="214"/>
      <c r="Q59" s="247"/>
      <c r="R59" s="517"/>
      <c r="S59" s="517"/>
      <c r="T59" s="517"/>
      <c r="U59" s="517"/>
      <c r="V59" s="517"/>
      <c r="W59" s="517"/>
      <c r="X59" s="234"/>
      <c r="Y59" s="232"/>
      <c r="Z59" s="248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3"/>
    </row>
    <row r="60" spans="1:72" ht="14.45" customHeight="1">
      <c r="A60" s="231"/>
      <c r="B60" s="232"/>
      <c r="C60" s="232"/>
      <c r="D60" s="232"/>
      <c r="E60" s="232"/>
      <c r="F60" s="232"/>
      <c r="G60" s="232"/>
      <c r="H60" s="232"/>
      <c r="I60" s="214"/>
      <c r="J60" s="214"/>
      <c r="K60" s="214"/>
      <c r="L60" s="214"/>
      <c r="M60" s="214"/>
      <c r="N60" s="214"/>
      <c r="O60" s="214"/>
      <c r="P60" s="214"/>
      <c r="Q60" s="247"/>
      <c r="R60" s="383"/>
      <c r="S60" s="383"/>
      <c r="T60" s="383"/>
      <c r="U60" s="383"/>
      <c r="V60" s="383"/>
      <c r="W60" s="383"/>
      <c r="X60" s="234"/>
      <c r="Y60" s="232"/>
      <c r="Z60" s="248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3"/>
    </row>
    <row r="61" spans="1:72" ht="14.45" customHeight="1">
      <c r="A61" s="231"/>
      <c r="B61" s="232"/>
      <c r="C61" s="232"/>
      <c r="D61" s="555" t="s">
        <v>502</v>
      </c>
      <c r="E61" s="555"/>
      <c r="F61" s="555"/>
      <c r="G61" s="555"/>
      <c r="H61" s="555"/>
      <c r="I61" s="555"/>
      <c r="J61" s="214"/>
      <c r="K61" s="214"/>
      <c r="L61" s="214"/>
      <c r="M61" s="214"/>
      <c r="N61" s="214"/>
      <c r="O61" s="214"/>
      <c r="P61" s="214"/>
      <c r="Q61" s="247"/>
      <c r="R61" s="383"/>
      <c r="S61" s="383"/>
      <c r="T61" s="383"/>
      <c r="U61" s="383"/>
      <c r="V61" s="383"/>
      <c r="W61" s="383"/>
      <c r="X61" s="234"/>
      <c r="Y61" s="232"/>
      <c r="Z61" s="248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3"/>
    </row>
    <row r="62" spans="1:72" ht="14.45" customHeight="1">
      <c r="A62" s="231"/>
      <c r="B62" s="232"/>
      <c r="C62" s="232"/>
      <c r="D62" s="232"/>
      <c r="E62" s="232"/>
      <c r="F62" s="232"/>
      <c r="G62" s="232"/>
      <c r="H62" s="232"/>
      <c r="I62" s="232"/>
      <c r="J62" s="250"/>
      <c r="K62" s="251"/>
      <c r="L62" s="251"/>
      <c r="M62" s="251"/>
      <c r="N62" s="251"/>
      <c r="O62" s="251"/>
      <c r="P62" s="252"/>
      <c r="Q62" s="234"/>
      <c r="R62" s="513"/>
      <c r="S62" s="513"/>
      <c r="T62" s="513"/>
      <c r="U62" s="513"/>
      <c r="V62" s="513"/>
      <c r="W62" s="513"/>
      <c r="X62" s="234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3"/>
    </row>
    <row r="63" spans="1:72" ht="14.45" customHeight="1">
      <c r="A63" s="231"/>
      <c r="B63" s="232"/>
      <c r="C63" s="232"/>
      <c r="D63" s="232"/>
      <c r="E63" s="232"/>
      <c r="F63" s="232"/>
      <c r="G63" s="232"/>
      <c r="H63" s="232"/>
      <c r="I63" s="232"/>
      <c r="J63" s="514" t="str">
        <f>IF(AK13=1,Enc_Imp_Corrupción!H25,BO47)</f>
        <v/>
      </c>
      <c r="K63" s="515"/>
      <c r="L63" s="515"/>
      <c r="M63" s="515"/>
      <c r="N63" s="515"/>
      <c r="O63" s="515"/>
      <c r="P63" s="516"/>
      <c r="Q63" s="232"/>
      <c r="R63" s="513"/>
      <c r="S63" s="513"/>
      <c r="T63" s="513"/>
      <c r="U63" s="513"/>
      <c r="V63" s="513"/>
      <c r="W63" s="513"/>
      <c r="X63" s="232"/>
      <c r="Y63" s="232"/>
      <c r="Z63" s="253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3"/>
    </row>
    <row r="64" spans="1:72">
      <c r="A64" s="231"/>
      <c r="B64" s="232"/>
      <c r="C64" s="232"/>
      <c r="D64" s="232"/>
      <c r="E64" s="215"/>
      <c r="F64" s="215"/>
      <c r="G64" s="215"/>
      <c r="H64" s="215"/>
      <c r="I64" s="232"/>
      <c r="J64" s="254"/>
      <c r="K64" s="249"/>
      <c r="L64" s="249"/>
      <c r="M64" s="249"/>
      <c r="N64" s="249"/>
      <c r="O64" s="249"/>
      <c r="P64" s="255"/>
      <c r="Q64" s="232"/>
      <c r="R64" s="513"/>
      <c r="S64" s="513"/>
      <c r="T64" s="513"/>
      <c r="U64" s="513"/>
      <c r="V64" s="513"/>
      <c r="W64" s="513"/>
      <c r="X64" s="232"/>
      <c r="Y64" s="232"/>
      <c r="Z64" s="253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3"/>
    </row>
    <row r="65" spans="1:72">
      <c r="A65" s="231"/>
      <c r="B65" s="232"/>
      <c r="C65" s="232"/>
      <c r="D65" s="232"/>
      <c r="E65" s="232"/>
      <c r="F65" s="573" t="s">
        <v>68</v>
      </c>
      <c r="G65" s="573"/>
      <c r="H65" s="573" t="s">
        <v>69</v>
      </c>
      <c r="I65" s="573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53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3"/>
    </row>
    <row r="66" spans="1:72">
      <c r="A66" s="231"/>
      <c r="B66" s="232"/>
      <c r="C66" s="232"/>
      <c r="D66" s="232"/>
      <c r="E66" s="232"/>
      <c r="F66" s="350" t="str">
        <f>BN46</f>
        <v/>
      </c>
      <c r="G66" s="350"/>
      <c r="H66" s="350" t="str">
        <f>BN47</f>
        <v/>
      </c>
      <c r="I66" s="350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53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3"/>
    </row>
    <row r="67" spans="1:72" ht="15.75" thickBot="1">
      <c r="A67" s="231"/>
      <c r="B67" s="232"/>
      <c r="C67" s="232"/>
      <c r="D67" s="232"/>
      <c r="E67" s="232"/>
      <c r="F67" s="234"/>
      <c r="G67" s="234"/>
      <c r="H67" s="234"/>
      <c r="I67" s="234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53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3"/>
    </row>
    <row r="68" spans="1:72" ht="32.450000000000003" customHeight="1" thickBot="1">
      <c r="A68" s="433" t="s">
        <v>851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434"/>
      <c r="S68" s="434"/>
      <c r="T68" s="434"/>
      <c r="U68" s="434"/>
      <c r="V68" s="434"/>
      <c r="W68" s="434"/>
      <c r="X68" s="434"/>
      <c r="Y68" s="434"/>
      <c r="Z68" s="434"/>
      <c r="AA68" s="434"/>
      <c r="AB68" s="434"/>
      <c r="AC68" s="434"/>
      <c r="AD68" s="434"/>
      <c r="AE68" s="434"/>
      <c r="AF68" s="434"/>
      <c r="AG68" s="434"/>
      <c r="AH68" s="434"/>
      <c r="AI68" s="434"/>
      <c r="AJ68" s="434"/>
      <c r="AK68" s="434"/>
      <c r="AL68" s="434"/>
      <c r="AM68" s="434"/>
      <c r="AN68" s="434"/>
      <c r="AO68" s="434"/>
      <c r="AP68" s="434"/>
      <c r="AQ68" s="434"/>
      <c r="AR68" s="434"/>
      <c r="AS68" s="434"/>
      <c r="AT68" s="434"/>
      <c r="AU68" s="434"/>
      <c r="AV68" s="434"/>
      <c r="AW68" s="434"/>
      <c r="AX68" s="434"/>
      <c r="AY68" s="434"/>
      <c r="AZ68" s="434"/>
      <c r="BA68" s="434"/>
      <c r="BB68" s="434"/>
      <c r="BC68" s="434"/>
      <c r="BD68" s="434"/>
      <c r="BE68" s="434"/>
      <c r="BF68" s="434"/>
      <c r="BG68" s="435"/>
      <c r="BN68" s="238"/>
      <c r="BO68" s="238"/>
      <c r="BP68" s="238"/>
      <c r="BQ68" s="238"/>
      <c r="BR68" s="238"/>
      <c r="BS68" s="238"/>
      <c r="BT68" s="238"/>
    </row>
    <row r="69" spans="1:72">
      <c r="A69" s="231"/>
      <c r="B69" s="232"/>
      <c r="C69" s="232"/>
      <c r="D69" s="232"/>
      <c r="E69" s="232"/>
      <c r="F69" s="234"/>
      <c r="G69" s="234"/>
      <c r="H69" s="234"/>
      <c r="I69" s="234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53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3"/>
    </row>
    <row r="70" spans="1:72">
      <c r="A70" s="231"/>
      <c r="B70" s="232"/>
      <c r="C70" s="232"/>
      <c r="D70" s="232"/>
      <c r="E70" s="232"/>
      <c r="F70" s="234"/>
      <c r="G70" s="234"/>
      <c r="H70" s="234"/>
      <c r="I70" s="234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53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3"/>
    </row>
    <row r="71" spans="1:72">
      <c r="A71" s="231"/>
      <c r="B71" s="232"/>
      <c r="C71" s="232"/>
      <c r="D71" s="250"/>
      <c r="E71" s="251"/>
      <c r="F71" s="251"/>
      <c r="G71" s="251"/>
      <c r="H71" s="251"/>
      <c r="I71" s="251"/>
      <c r="J71" s="251"/>
      <c r="K71" s="251"/>
      <c r="L71" s="251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2"/>
      <c r="BE71" s="232"/>
      <c r="BF71" s="232"/>
      <c r="BG71" s="233"/>
    </row>
    <row r="72" spans="1:72" ht="14.45" customHeight="1">
      <c r="A72" s="231"/>
      <c r="B72" s="232"/>
      <c r="C72" s="232"/>
      <c r="D72" s="240"/>
      <c r="E72" s="232"/>
      <c r="F72" s="232"/>
      <c r="G72" s="232"/>
      <c r="H72" s="232"/>
      <c r="I72" s="232"/>
      <c r="J72" s="232"/>
      <c r="K72" s="232"/>
      <c r="L72" s="232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70"/>
      <c r="BE72" s="232"/>
      <c r="BF72" s="232"/>
      <c r="BG72" s="233"/>
    </row>
    <row r="73" spans="1:72" ht="22.5" customHeight="1">
      <c r="A73" s="231"/>
      <c r="B73" s="232"/>
      <c r="C73" s="232"/>
      <c r="D73" s="240"/>
      <c r="E73" s="232"/>
      <c r="F73" s="232"/>
      <c r="G73" s="232"/>
      <c r="H73" s="232"/>
      <c r="I73" s="232"/>
      <c r="J73" s="578" t="s">
        <v>831</v>
      </c>
      <c r="K73" s="578"/>
      <c r="L73" s="578"/>
      <c r="M73" s="578"/>
      <c r="N73" s="578"/>
      <c r="O73" s="578"/>
      <c r="P73" s="578"/>
      <c r="Q73" s="578"/>
      <c r="R73" s="578"/>
      <c r="S73" s="232"/>
      <c r="T73" s="232"/>
      <c r="U73" s="232"/>
      <c r="V73" s="232"/>
      <c r="W73" s="579"/>
      <c r="X73" s="580"/>
      <c r="Y73" s="580"/>
      <c r="Z73" s="580"/>
      <c r="AA73" s="580"/>
      <c r="AB73" s="580"/>
      <c r="AC73" s="580"/>
      <c r="AD73" s="580"/>
      <c r="AE73" s="580"/>
      <c r="AF73" s="581"/>
      <c r="AG73" s="234"/>
      <c r="AH73" s="234"/>
      <c r="AI73" s="234"/>
      <c r="AJ73" s="221"/>
      <c r="AK73" s="234"/>
      <c r="AL73" s="234"/>
      <c r="AM73" s="234"/>
      <c r="AN73" s="234"/>
      <c r="AO73" s="234"/>
      <c r="AP73" s="234"/>
      <c r="AQ73" s="234"/>
      <c r="AR73" s="234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70"/>
      <c r="BE73" s="232"/>
      <c r="BF73" s="232"/>
      <c r="BG73" s="233"/>
    </row>
    <row r="74" spans="1:72">
      <c r="A74" s="231"/>
      <c r="B74" s="232"/>
      <c r="C74" s="232"/>
      <c r="D74" s="240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4"/>
      <c r="S74" s="234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2"/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  <c r="BD74" s="270"/>
      <c r="BE74" s="232"/>
      <c r="BF74" s="232"/>
      <c r="BG74" s="233"/>
    </row>
    <row r="75" spans="1:72">
      <c r="A75" s="231"/>
      <c r="B75" s="232"/>
      <c r="C75" s="232"/>
      <c r="D75" s="240"/>
      <c r="E75" s="232"/>
      <c r="F75" s="232"/>
      <c r="G75" s="232"/>
      <c r="H75" s="232"/>
      <c r="I75" s="232"/>
      <c r="J75" s="232"/>
      <c r="K75" s="232"/>
      <c r="L75" s="232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4"/>
      <c r="AO75" s="234"/>
      <c r="AP75" s="234"/>
      <c r="AQ75" s="234"/>
      <c r="AR75" s="234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  <c r="BC75" s="232"/>
      <c r="BD75" s="270"/>
      <c r="BE75" s="232"/>
      <c r="BF75" s="232"/>
      <c r="BG75" s="233"/>
    </row>
    <row r="76" spans="1:72" ht="19.899999999999999" customHeight="1">
      <c r="A76" s="231"/>
      <c r="B76" s="232"/>
      <c r="C76" s="232"/>
      <c r="D76" s="254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  <c r="BD76" s="255"/>
      <c r="BE76" s="232"/>
      <c r="BF76" s="232"/>
      <c r="BG76" s="233"/>
    </row>
    <row r="77" spans="1:72">
      <c r="A77" s="231"/>
      <c r="B77" s="232"/>
      <c r="C77" s="232"/>
      <c r="D77" s="232"/>
      <c r="E77" s="232"/>
      <c r="F77" s="234"/>
      <c r="G77" s="234"/>
      <c r="H77" s="234"/>
      <c r="I77" s="234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53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3"/>
    </row>
    <row r="78" spans="1:72" ht="15.75" thickBot="1">
      <c r="A78" s="256"/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8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  <c r="AP78" s="257"/>
      <c r="AQ78" s="257"/>
      <c r="AR78" s="257"/>
      <c r="AS78" s="257"/>
      <c r="AT78" s="257"/>
      <c r="AU78" s="257"/>
      <c r="AV78" s="257"/>
      <c r="AW78" s="257"/>
      <c r="AX78" s="257"/>
      <c r="AY78" s="257"/>
      <c r="AZ78" s="257"/>
      <c r="BA78" s="257"/>
      <c r="BB78" s="257"/>
      <c r="BC78" s="257"/>
      <c r="BD78" s="257"/>
      <c r="BE78" s="257"/>
      <c r="BF78" s="257"/>
      <c r="BG78" s="259"/>
    </row>
    <row r="79" spans="1:72" ht="32.450000000000003" customHeight="1" thickBot="1">
      <c r="A79" s="433" t="s">
        <v>786</v>
      </c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Q79" s="434"/>
      <c r="R79" s="434"/>
      <c r="S79" s="434"/>
      <c r="T79" s="434"/>
      <c r="U79" s="434"/>
      <c r="V79" s="434"/>
      <c r="W79" s="434"/>
      <c r="X79" s="434"/>
      <c r="Y79" s="434"/>
      <c r="Z79" s="434"/>
      <c r="AA79" s="434"/>
      <c r="AB79" s="434"/>
      <c r="AC79" s="434"/>
      <c r="AD79" s="434"/>
      <c r="AE79" s="434"/>
      <c r="AF79" s="434"/>
      <c r="AG79" s="434"/>
      <c r="AH79" s="434"/>
      <c r="AI79" s="434"/>
      <c r="AJ79" s="434"/>
      <c r="AK79" s="434"/>
      <c r="AL79" s="434"/>
      <c r="AM79" s="434"/>
      <c r="AN79" s="434"/>
      <c r="AO79" s="434"/>
      <c r="AP79" s="434"/>
      <c r="AQ79" s="434"/>
      <c r="AR79" s="434"/>
      <c r="AS79" s="434"/>
      <c r="AT79" s="434"/>
      <c r="AU79" s="434"/>
      <c r="AV79" s="434"/>
      <c r="AW79" s="434"/>
      <c r="AX79" s="434"/>
      <c r="AY79" s="434"/>
      <c r="AZ79" s="434"/>
      <c r="BA79" s="434"/>
      <c r="BB79" s="434"/>
      <c r="BC79" s="434"/>
      <c r="BD79" s="434"/>
      <c r="BE79" s="434"/>
      <c r="BF79" s="434"/>
      <c r="BG79" s="435"/>
      <c r="BN79" s="238"/>
      <c r="BO79" s="238"/>
      <c r="BP79" s="238"/>
      <c r="BQ79" s="238"/>
      <c r="BR79" s="238"/>
      <c r="BS79" s="238"/>
      <c r="BT79" s="238"/>
    </row>
    <row r="80" spans="1:72">
      <c r="A80" s="231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53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2"/>
      <c r="BE80" s="232"/>
      <c r="BF80" s="232"/>
      <c r="BG80" s="233"/>
    </row>
    <row r="81" spans="1:83" s="357" customFormat="1" ht="246.75" customHeight="1">
      <c r="A81" s="351"/>
      <c r="B81" s="507" t="s">
        <v>824</v>
      </c>
      <c r="C81" s="508"/>
      <c r="D81" s="508"/>
      <c r="E81" s="508"/>
      <c r="F81" s="508"/>
      <c r="G81" s="508"/>
      <c r="H81" s="508"/>
      <c r="I81" s="509"/>
      <c r="J81" s="510" t="s">
        <v>839</v>
      </c>
      <c r="K81" s="511"/>
      <c r="L81" s="511"/>
      <c r="M81" s="511"/>
      <c r="N81" s="511"/>
      <c r="O81" s="511"/>
      <c r="P81" s="511"/>
      <c r="Q81" s="511"/>
      <c r="R81" s="511"/>
      <c r="S81" s="511"/>
      <c r="T81" s="511"/>
      <c r="U81" s="511"/>
      <c r="V81" s="511"/>
      <c r="W81" s="512"/>
      <c r="X81" s="506" t="s">
        <v>774</v>
      </c>
      <c r="Y81" s="506"/>
      <c r="Z81" s="506" t="s">
        <v>775</v>
      </c>
      <c r="AA81" s="506"/>
      <c r="AB81" s="506" t="s">
        <v>776</v>
      </c>
      <c r="AC81" s="506"/>
      <c r="AD81" s="506" t="s">
        <v>777</v>
      </c>
      <c r="AE81" s="506"/>
      <c r="AF81" s="506" t="s">
        <v>778</v>
      </c>
      <c r="AG81" s="506"/>
      <c r="AH81" s="506" t="s">
        <v>779</v>
      </c>
      <c r="AI81" s="506"/>
      <c r="AJ81" s="437" t="s">
        <v>780</v>
      </c>
      <c r="AK81" s="437"/>
      <c r="AL81" s="382" t="s">
        <v>784</v>
      </c>
      <c r="AM81" s="352" t="s">
        <v>781</v>
      </c>
      <c r="AN81" s="382" t="s">
        <v>855</v>
      </c>
      <c r="AO81" s="352" t="s">
        <v>785</v>
      </c>
      <c r="AP81" s="352" t="s">
        <v>843</v>
      </c>
      <c r="AQ81" s="352" t="s">
        <v>840</v>
      </c>
      <c r="AR81" s="355"/>
      <c r="AS81" s="355"/>
      <c r="AT81" s="355"/>
      <c r="AU81" s="354"/>
      <c r="AV81" s="354"/>
      <c r="AW81" s="354"/>
      <c r="AX81" s="354"/>
      <c r="AY81" s="354"/>
      <c r="AZ81" s="354"/>
      <c r="BA81" s="354"/>
      <c r="BB81" s="354"/>
      <c r="BC81" s="354"/>
      <c r="BD81" s="354"/>
      <c r="BE81" s="355"/>
      <c r="BF81" s="355"/>
      <c r="BG81" s="356"/>
      <c r="BK81" s="333" t="s">
        <v>815</v>
      </c>
      <c r="BL81" s="333" t="s">
        <v>266</v>
      </c>
      <c r="BM81" s="333" t="s">
        <v>266</v>
      </c>
      <c r="BN81" s="333" t="s">
        <v>816</v>
      </c>
      <c r="BO81" s="333" t="s">
        <v>817</v>
      </c>
      <c r="BP81" s="333" t="s">
        <v>818</v>
      </c>
      <c r="BQ81" s="333" t="s">
        <v>819</v>
      </c>
      <c r="BR81" s="333" t="s">
        <v>784</v>
      </c>
      <c r="BS81" s="334" t="s">
        <v>821</v>
      </c>
      <c r="BT81" s="334" t="s">
        <v>781</v>
      </c>
      <c r="BU81" s="333" t="s">
        <v>820</v>
      </c>
      <c r="BV81" s="333" t="s">
        <v>822</v>
      </c>
      <c r="BW81" s="333" t="s">
        <v>822</v>
      </c>
      <c r="BX81" s="333" t="s">
        <v>844</v>
      </c>
      <c r="BY81" s="355"/>
      <c r="BZ81" s="332"/>
      <c r="CA81" s="355"/>
      <c r="CB81" s="332"/>
      <c r="CC81" s="355"/>
      <c r="CD81" s="332"/>
      <c r="CE81" s="332"/>
    </row>
    <row r="82" spans="1:83" ht="24.95" customHeight="1">
      <c r="A82" s="231"/>
      <c r="B82" s="436">
        <v>1</v>
      </c>
      <c r="C82" s="439" t="s">
        <v>521</v>
      </c>
      <c r="D82" s="440"/>
      <c r="E82" s="440"/>
      <c r="F82" s="441"/>
      <c r="G82" s="441"/>
      <c r="H82" s="441"/>
      <c r="I82" s="442"/>
      <c r="J82" s="459"/>
      <c r="K82" s="460"/>
      <c r="L82" s="460"/>
      <c r="M82" s="460"/>
      <c r="N82" s="460"/>
      <c r="O82" s="460"/>
      <c r="P82" s="460"/>
      <c r="Q82" s="460"/>
      <c r="R82" s="460"/>
      <c r="S82" s="460"/>
      <c r="T82" s="460"/>
      <c r="U82" s="460"/>
      <c r="V82" s="460"/>
      <c r="W82" s="461"/>
      <c r="X82" s="438"/>
      <c r="Y82" s="438"/>
      <c r="Z82" s="438"/>
      <c r="AA82" s="438"/>
      <c r="AB82" s="438"/>
      <c r="AC82" s="438"/>
      <c r="AD82" s="438"/>
      <c r="AE82" s="438"/>
      <c r="AF82" s="438"/>
      <c r="AG82" s="438"/>
      <c r="AH82" s="438"/>
      <c r="AI82" s="438"/>
      <c r="AJ82" s="438"/>
      <c r="AK82" s="438"/>
      <c r="AL82" s="444"/>
      <c r="AM82" s="430" t="str">
        <f>IF(J82&lt;&gt;"",BT82,"")</f>
        <v/>
      </c>
      <c r="AN82" s="438"/>
      <c r="AO82" s="430" t="str">
        <f>BU82</f>
        <v/>
      </c>
      <c r="AP82" s="430" t="str">
        <f>BW82</f>
        <v/>
      </c>
      <c r="AQ82" s="430" t="str">
        <f>(IF(COUNTA(J82:S93)&lt;&gt;0,CONCATENATE(IF(AND(BV87&gt;=90,BV87&lt;=100),Datos!AR2,IF(AND(BV87&gt;=50,BV87&lt;=89),Datos!AR3,IF(BV87&lt;50,Datos!AR4,"")))," (",BV87,")",),""))</f>
        <v/>
      </c>
      <c r="AR82" s="232"/>
      <c r="AS82" s="232"/>
      <c r="AT82" s="232"/>
      <c r="AU82" s="329"/>
      <c r="AV82" s="329"/>
      <c r="AW82" s="329"/>
      <c r="AX82" s="329"/>
      <c r="AY82" s="329"/>
      <c r="AZ82" s="329"/>
      <c r="BA82" s="329"/>
      <c r="BB82" s="329"/>
      <c r="BC82" s="329"/>
      <c r="BD82" s="329"/>
      <c r="BE82" s="232"/>
      <c r="BF82" s="232"/>
      <c r="BG82" s="233"/>
      <c r="BK82" s="331">
        <f>IF(X82=Datos!$AJ$2,10,0)</f>
        <v>0</v>
      </c>
      <c r="BL82" s="331">
        <f>IF(Z82=Datos!$AK$2,10,0)</f>
        <v>0</v>
      </c>
      <c r="BM82" s="331">
        <f>IF(AB82=Datos!$AL$2,10,0)</f>
        <v>0</v>
      </c>
      <c r="BN82" s="331">
        <f>IF(AD82=Datos!AM$2,15,0)</f>
        <v>0</v>
      </c>
      <c r="BO82" s="335">
        <f>IF($AF82=Datos!$AN$2,15,IF($AF82=Datos!$AN$3,10,0))</f>
        <v>0</v>
      </c>
      <c r="BP82" s="331">
        <f>IF(AH82=Datos!AO$2,15,0)</f>
        <v>0</v>
      </c>
      <c r="BQ82" s="331">
        <f>IF(AJ82=Datos!$AP$2,15,0)</f>
        <v>0</v>
      </c>
      <c r="BR82" s="335">
        <f>IF($AL82=Datos!$AQ$2,10,IF($AL82=Datos!$AQ$3,5,0))</f>
        <v>0</v>
      </c>
      <c r="BS82" s="331">
        <f>SUM(BK82:BR82)</f>
        <v>0</v>
      </c>
      <c r="BT82" s="331" t="str">
        <f>IF(J82&lt;&gt;"",IF(BS82&gt;=90,Datos!AR$2,IF(AND(BS82&gt;=80,BS82&lt;=89),Datos!AR$3,Datos!AR$4)),"")</f>
        <v/>
      </c>
      <c r="BU82" s="331" t="str">
        <f>IF(AN82&lt;&gt;"",VLOOKUP(AN82,Datos!AV:AW,2,0),"")</f>
        <v/>
      </c>
      <c r="BV82" s="378" t="str">
        <f>IF(AND(BU82&lt;&gt;"",BT82&lt;&gt;""),INDEX($BN$88:$BQ$91,MATCH(BT82,$BN$88:$BN$91,0),MATCH(BU82,$BN$88:$BQ$88,0)),"")</f>
        <v/>
      </c>
      <c r="BW82" s="239" t="str">
        <f>IF(BV82=100,"Fuerte",IF(BV82=50,"Moderado",IF(BV82=0,"Débil","")))</f>
        <v/>
      </c>
      <c r="BX82" s="427" t="str">
        <f>IF(COUNTA(J82:S93)&lt;&gt;0,IF(AND(BV87&gt;=90,BV87&lt;=100),Datos!AR2,IF(AND(BV87&gt;49,BV87&lt;90),Datos!AR3,IF(BV87&lt;50,Datos!AR4,""))),"sin controles")</f>
        <v>sin controles</v>
      </c>
    </row>
    <row r="83" spans="1:83" ht="24.95" customHeight="1">
      <c r="A83" s="231"/>
      <c r="B83" s="436"/>
      <c r="C83" s="439" t="s">
        <v>522</v>
      </c>
      <c r="D83" s="440"/>
      <c r="E83" s="440"/>
      <c r="F83" s="441"/>
      <c r="G83" s="441"/>
      <c r="H83" s="441"/>
      <c r="I83" s="442"/>
      <c r="J83" s="462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  <c r="V83" s="463"/>
      <c r="W83" s="464"/>
      <c r="X83" s="438"/>
      <c r="Y83" s="438"/>
      <c r="Z83" s="438"/>
      <c r="AA83" s="438"/>
      <c r="AB83" s="438"/>
      <c r="AC83" s="438"/>
      <c r="AD83" s="438"/>
      <c r="AE83" s="438"/>
      <c r="AF83" s="438"/>
      <c r="AG83" s="438"/>
      <c r="AH83" s="438"/>
      <c r="AI83" s="438"/>
      <c r="AJ83" s="438"/>
      <c r="AK83" s="438"/>
      <c r="AL83" s="444"/>
      <c r="AM83" s="431"/>
      <c r="AN83" s="438"/>
      <c r="AO83" s="431"/>
      <c r="AP83" s="431"/>
      <c r="AQ83" s="431"/>
      <c r="AR83" s="232"/>
      <c r="AS83" s="232"/>
      <c r="AT83" s="232"/>
      <c r="AU83" s="329"/>
      <c r="AV83" s="329"/>
      <c r="AW83" s="329"/>
      <c r="AX83" s="329"/>
      <c r="AY83" s="329"/>
      <c r="AZ83" s="329"/>
      <c r="BA83" s="329"/>
      <c r="BB83" s="329"/>
      <c r="BC83" s="329"/>
      <c r="BD83" s="329"/>
      <c r="BE83" s="232"/>
      <c r="BF83" s="232"/>
      <c r="BG83" s="233"/>
      <c r="BK83" s="331">
        <f>IF(X85=Datos!$AJ$2,10,0)</f>
        <v>0</v>
      </c>
      <c r="BL83" s="239">
        <f>IF(Z85=Datos!$AK$2,15,0)</f>
        <v>0</v>
      </c>
      <c r="BM83" s="239">
        <f>IF(AB85=Datos!$AL$2,15,0)</f>
        <v>0</v>
      </c>
      <c r="BN83" s="239">
        <f>IF(AD85=Datos!AM$2,15,0)</f>
        <v>0</v>
      </c>
      <c r="BO83" s="335">
        <f>IF($AF85=Datos!$AN$2,15,IF($AF85=Datos!$AN$3,10,0))</f>
        <v>0</v>
      </c>
      <c r="BP83" s="239">
        <f>IF(AH85=Datos!AO$2,15,0)</f>
        <v>0</v>
      </c>
      <c r="BQ83" s="239">
        <f>IF(AJ85=Datos!$AP$2,15,0)</f>
        <v>0</v>
      </c>
      <c r="BR83" s="335">
        <f>IF($AL85=Datos!$AQ$2,10,IF($AL85=Datos!$AQ$3,5,0))</f>
        <v>0</v>
      </c>
      <c r="BS83" s="331">
        <f t="shared" ref="BS83:BS85" si="0">SUM(BK83:BQ83)</f>
        <v>0</v>
      </c>
      <c r="BT83" s="331" t="str">
        <f>IF(J85&lt;&gt;"",IF(BS83&gt;96,Datos!AR$2,IF(AND(BS83&gt;85,BS83&lt;97),Datos!AR$3,Datos!AR$4)),"")</f>
        <v/>
      </c>
      <c r="BU83" s="331" t="str">
        <f>IF(AN85&lt;&gt;"",VLOOKUP(AN85,Datos!AV:AW,2,0),"")</f>
        <v/>
      </c>
      <c r="BV83" s="378" t="str">
        <f t="shared" ref="BV83:BV85" si="1">IF(AND(BU83&lt;&gt;"",BT83&lt;&gt;""),INDEX($BN$88:$BQ$91,MATCH(BT83,$BN$88:$BN$91,0),MATCH(BU83,$BN$88:$BQ$88,0)),"")</f>
        <v/>
      </c>
      <c r="BW83" s="239" t="str">
        <f t="shared" ref="BW83:BW85" si="2">IF(BV83=100,"Fuerte",IF(BV83=50,"Moderado",IF(BV83=0,"Débil","")))</f>
        <v/>
      </c>
      <c r="BX83" s="428"/>
    </row>
    <row r="84" spans="1:83" ht="24.95" customHeight="1">
      <c r="A84" s="231"/>
      <c r="B84" s="436"/>
      <c r="C84" s="439" t="s">
        <v>523</v>
      </c>
      <c r="D84" s="440"/>
      <c r="E84" s="440"/>
      <c r="F84" s="441"/>
      <c r="G84" s="441"/>
      <c r="H84" s="441"/>
      <c r="I84" s="442"/>
      <c r="J84" s="465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7"/>
      <c r="X84" s="438"/>
      <c r="Y84" s="438"/>
      <c r="Z84" s="438"/>
      <c r="AA84" s="438"/>
      <c r="AB84" s="438"/>
      <c r="AC84" s="438"/>
      <c r="AD84" s="438"/>
      <c r="AE84" s="438"/>
      <c r="AF84" s="438"/>
      <c r="AG84" s="438"/>
      <c r="AH84" s="438"/>
      <c r="AI84" s="438"/>
      <c r="AJ84" s="438"/>
      <c r="AK84" s="438"/>
      <c r="AL84" s="444"/>
      <c r="AM84" s="432"/>
      <c r="AN84" s="438"/>
      <c r="AO84" s="432"/>
      <c r="AP84" s="432"/>
      <c r="AQ84" s="431"/>
      <c r="AR84" s="232"/>
      <c r="AS84" s="232"/>
      <c r="AT84" s="232"/>
      <c r="AU84" s="329"/>
      <c r="AV84" s="329"/>
      <c r="AW84" s="329"/>
      <c r="AX84" s="329"/>
      <c r="AY84" s="329"/>
      <c r="AZ84" s="329"/>
      <c r="BA84" s="329"/>
      <c r="BB84" s="329"/>
      <c r="BC84" s="329"/>
      <c r="BD84" s="329"/>
      <c r="BE84" s="232"/>
      <c r="BF84" s="232"/>
      <c r="BG84" s="233"/>
      <c r="BK84" s="331">
        <f>IF(X88=Datos!$AJ$2,10,0)</f>
        <v>0</v>
      </c>
      <c r="BL84" s="239">
        <f>IF(Z88=Datos!$AK$2,15,0)</f>
        <v>0</v>
      </c>
      <c r="BM84" s="239">
        <f>IF(AB88=Datos!$AL$2,15,0)</f>
        <v>0</v>
      </c>
      <c r="BN84" s="239">
        <f>IF(AD88=Datos!AM$2,15,0)</f>
        <v>0</v>
      </c>
      <c r="BO84" s="335">
        <f>IF($AF88=Datos!$AN$2,15,IF($AF88=Datos!$AN$3,10,0))</f>
        <v>0</v>
      </c>
      <c r="BP84" s="239">
        <f>IF(AH88=Datos!AO$2,15,0)</f>
        <v>0</v>
      </c>
      <c r="BQ84" s="239">
        <f>IF(AJ88=Datos!$AP$2,15,0)</f>
        <v>0</v>
      </c>
      <c r="BR84" s="335">
        <f>IF($AL88=Datos!$AQ$2,10,IF($AL88=Datos!$AQ$3,5,0))</f>
        <v>0</v>
      </c>
      <c r="BS84" s="331">
        <f t="shared" si="0"/>
        <v>0</v>
      </c>
      <c r="BT84" s="331" t="str">
        <f>IF(J88&lt;&gt;"",IF(BS84&gt;96,Datos!AR$2,IF(AND(BS84&gt;85,BS84&lt;97),Datos!AR$3,Datos!AR$4)),"")</f>
        <v/>
      </c>
      <c r="BU84" s="331" t="str">
        <f>IF(AN88&lt;&gt;"",VLOOKUP(AN88,Datos!AV:AW,2,0),"")</f>
        <v/>
      </c>
      <c r="BV84" s="378" t="str">
        <f t="shared" si="1"/>
        <v/>
      </c>
      <c r="BW84" s="239" t="str">
        <f t="shared" si="2"/>
        <v/>
      </c>
      <c r="BX84" s="428"/>
    </row>
    <row r="85" spans="1:83" ht="24.95" customHeight="1">
      <c r="A85" s="231"/>
      <c r="B85" s="436">
        <v>2</v>
      </c>
      <c r="C85" s="439" t="s">
        <v>521</v>
      </c>
      <c r="D85" s="440"/>
      <c r="E85" s="440"/>
      <c r="F85" s="441"/>
      <c r="G85" s="441"/>
      <c r="H85" s="441"/>
      <c r="I85" s="442"/>
      <c r="J85" s="459"/>
      <c r="K85" s="460"/>
      <c r="L85" s="460"/>
      <c r="M85" s="460"/>
      <c r="N85" s="460"/>
      <c r="O85" s="460"/>
      <c r="P85" s="460"/>
      <c r="Q85" s="460"/>
      <c r="R85" s="460"/>
      <c r="S85" s="460"/>
      <c r="T85" s="460"/>
      <c r="U85" s="460"/>
      <c r="V85" s="460"/>
      <c r="W85" s="461"/>
      <c r="X85" s="438"/>
      <c r="Y85" s="438"/>
      <c r="Z85" s="438"/>
      <c r="AA85" s="438"/>
      <c r="AB85" s="438"/>
      <c r="AC85" s="438"/>
      <c r="AD85" s="438"/>
      <c r="AE85" s="438"/>
      <c r="AF85" s="438"/>
      <c r="AG85" s="438"/>
      <c r="AH85" s="438"/>
      <c r="AI85" s="438"/>
      <c r="AJ85" s="438"/>
      <c r="AK85" s="438"/>
      <c r="AL85" s="444"/>
      <c r="AM85" s="430" t="str">
        <f>IF(J85&lt;&gt;"",BT83,"")</f>
        <v/>
      </c>
      <c r="AN85" s="438"/>
      <c r="AO85" s="430" t="str">
        <f>BU83</f>
        <v/>
      </c>
      <c r="AP85" s="430" t="str">
        <f>BW83</f>
        <v/>
      </c>
      <c r="AQ85" s="431"/>
      <c r="AR85" s="232"/>
      <c r="AS85" s="232"/>
      <c r="AT85" s="232"/>
      <c r="AU85" s="329"/>
      <c r="AV85" s="329"/>
      <c r="AW85" s="329"/>
      <c r="AX85" s="329"/>
      <c r="AY85" s="329"/>
      <c r="AZ85" s="329"/>
      <c r="BA85" s="329"/>
      <c r="BB85" s="329"/>
      <c r="BC85" s="329"/>
      <c r="BD85" s="329"/>
      <c r="BE85" s="232"/>
      <c r="BF85" s="232"/>
      <c r="BG85" s="233"/>
      <c r="BK85" s="331">
        <f>IF(X91=Datos!$AJ$2,10,0)</f>
        <v>0</v>
      </c>
      <c r="BL85" s="239">
        <f>IF(Z91=Datos!$AK$2,15,0)</f>
        <v>0</v>
      </c>
      <c r="BM85" s="239">
        <f>IF(AB91=Datos!$AL$2,15,0)</f>
        <v>0</v>
      </c>
      <c r="BN85" s="239">
        <f>IF(AD91=Datos!AM$2,15,0)</f>
        <v>0</v>
      </c>
      <c r="BO85" s="335">
        <f>IF($AF91=Datos!$AN$2,15,IF($AF91=Datos!$AN$3,10,0))</f>
        <v>0</v>
      </c>
      <c r="BP85" s="239">
        <f>IF(AH91=Datos!AO$2,15,0)</f>
        <v>0</v>
      </c>
      <c r="BQ85" s="239">
        <f>IF(AJ91=Datos!$AP$2,15,0)</f>
        <v>0</v>
      </c>
      <c r="BR85" s="335">
        <f>IF($AL91=Datos!$AQ$2,10,IF($AL91=Datos!$AQ$3,5,0))</f>
        <v>0</v>
      </c>
      <c r="BS85" s="331">
        <f t="shared" si="0"/>
        <v>0</v>
      </c>
      <c r="BT85" s="331" t="str">
        <f>IF(J91&lt;&gt;"",IF(BS85&gt;96,Datos!AR$2,IF(AND(BS85&gt;85,BS85&lt;97),Datos!AR$3,Datos!AR$4)),"")</f>
        <v/>
      </c>
      <c r="BU85" s="331" t="str">
        <f>IF(AN91&lt;&gt;"",VLOOKUP(AN91,Datos!AV:AW,2,0),"")</f>
        <v/>
      </c>
      <c r="BV85" s="378" t="str">
        <f t="shared" si="1"/>
        <v/>
      </c>
      <c r="BW85" s="239" t="str">
        <f t="shared" si="2"/>
        <v/>
      </c>
      <c r="BX85" s="428"/>
    </row>
    <row r="86" spans="1:83" ht="24.95" customHeight="1">
      <c r="A86" s="231"/>
      <c r="B86" s="436"/>
      <c r="C86" s="439" t="s">
        <v>522</v>
      </c>
      <c r="D86" s="440"/>
      <c r="E86" s="440"/>
      <c r="F86" s="441"/>
      <c r="G86" s="441"/>
      <c r="H86" s="441"/>
      <c r="I86" s="442"/>
      <c r="J86" s="462"/>
      <c r="K86" s="463"/>
      <c r="L86" s="463"/>
      <c r="M86" s="463"/>
      <c r="N86" s="463"/>
      <c r="O86" s="463"/>
      <c r="P86" s="463"/>
      <c r="Q86" s="463"/>
      <c r="R86" s="463"/>
      <c r="S86" s="463"/>
      <c r="T86" s="463"/>
      <c r="U86" s="463"/>
      <c r="V86" s="463"/>
      <c r="W86" s="464"/>
      <c r="X86" s="438"/>
      <c r="Y86" s="438"/>
      <c r="Z86" s="438"/>
      <c r="AA86" s="438"/>
      <c r="AB86" s="438"/>
      <c r="AC86" s="438"/>
      <c r="AD86" s="438"/>
      <c r="AE86" s="438"/>
      <c r="AF86" s="438"/>
      <c r="AG86" s="438"/>
      <c r="AH86" s="438"/>
      <c r="AI86" s="438"/>
      <c r="AJ86" s="438"/>
      <c r="AK86" s="438"/>
      <c r="AL86" s="444"/>
      <c r="AM86" s="431"/>
      <c r="AN86" s="438"/>
      <c r="AO86" s="431"/>
      <c r="AP86" s="431"/>
      <c r="AQ86" s="431"/>
      <c r="AR86" s="232"/>
      <c r="AS86" s="232"/>
      <c r="AT86" s="232"/>
      <c r="AU86" s="329"/>
      <c r="AV86" s="329"/>
      <c r="AW86" s="329"/>
      <c r="AX86" s="329"/>
      <c r="AY86" s="329"/>
      <c r="AZ86" s="329"/>
      <c r="BA86" s="329"/>
      <c r="BB86" s="329"/>
      <c r="BC86" s="329"/>
      <c r="BD86" s="329"/>
      <c r="BE86" s="232"/>
      <c r="BF86" s="232"/>
      <c r="BG86" s="233"/>
      <c r="BK86" s="239"/>
      <c r="BL86" s="239"/>
      <c r="BM86" s="239"/>
      <c r="BN86" s="239"/>
      <c r="BO86" s="336"/>
      <c r="BP86" s="239"/>
      <c r="BQ86" s="239"/>
      <c r="BR86" s="239"/>
      <c r="BS86" s="239"/>
      <c r="BT86" s="239"/>
      <c r="BU86" s="239"/>
      <c r="BV86" s="239"/>
      <c r="BW86" s="239"/>
      <c r="BX86" s="429"/>
    </row>
    <row r="87" spans="1:83" ht="24.95" customHeight="1">
      <c r="A87" s="231"/>
      <c r="B87" s="436"/>
      <c r="C87" s="439" t="s">
        <v>523</v>
      </c>
      <c r="D87" s="440"/>
      <c r="E87" s="440"/>
      <c r="F87" s="441"/>
      <c r="G87" s="441"/>
      <c r="H87" s="441"/>
      <c r="I87" s="442"/>
      <c r="J87" s="465"/>
      <c r="K87" s="466"/>
      <c r="L87" s="466"/>
      <c r="M87" s="466"/>
      <c r="N87" s="466"/>
      <c r="O87" s="466"/>
      <c r="P87" s="466"/>
      <c r="Q87" s="466"/>
      <c r="R87" s="466"/>
      <c r="S87" s="466"/>
      <c r="T87" s="466"/>
      <c r="U87" s="466"/>
      <c r="V87" s="466"/>
      <c r="W87" s="467"/>
      <c r="X87" s="438"/>
      <c r="Y87" s="438"/>
      <c r="Z87" s="438"/>
      <c r="AA87" s="438"/>
      <c r="AB87" s="438"/>
      <c r="AC87" s="438"/>
      <c r="AD87" s="438"/>
      <c r="AE87" s="438"/>
      <c r="AF87" s="438"/>
      <c r="AG87" s="438"/>
      <c r="AH87" s="438"/>
      <c r="AI87" s="438"/>
      <c r="AJ87" s="438"/>
      <c r="AK87" s="438"/>
      <c r="AL87" s="444"/>
      <c r="AM87" s="432"/>
      <c r="AN87" s="438"/>
      <c r="AO87" s="432"/>
      <c r="AP87" s="432"/>
      <c r="AQ87" s="431"/>
      <c r="AR87" s="232"/>
      <c r="AS87" s="232"/>
      <c r="AT87" s="232"/>
      <c r="AU87" s="329"/>
      <c r="AV87" s="329"/>
      <c r="AW87" s="329"/>
      <c r="AX87" s="329"/>
      <c r="AY87" s="329"/>
      <c r="AZ87" s="329"/>
      <c r="BA87" s="329"/>
      <c r="BB87" s="329"/>
      <c r="BC87" s="329"/>
      <c r="BD87" s="329"/>
      <c r="BE87" s="232"/>
      <c r="BF87" s="232"/>
      <c r="BG87" s="233"/>
      <c r="BU87" s="239" t="s">
        <v>102</v>
      </c>
      <c r="BV87" s="239">
        <f>ROUND(IF(COUNTA(J82:S93)=0,0,SUM(BV82:BV85)/(COUNTA(J82:S93))),1)</f>
        <v>0</v>
      </c>
    </row>
    <row r="88" spans="1:83" ht="24.95" customHeight="1">
      <c r="A88" s="231"/>
      <c r="B88" s="436">
        <v>3</v>
      </c>
      <c r="C88" s="439" t="s">
        <v>521</v>
      </c>
      <c r="D88" s="440"/>
      <c r="E88" s="440"/>
      <c r="F88" s="441"/>
      <c r="G88" s="441"/>
      <c r="H88" s="441"/>
      <c r="I88" s="442"/>
      <c r="J88" s="459"/>
      <c r="K88" s="460"/>
      <c r="L88" s="460"/>
      <c r="M88" s="460"/>
      <c r="N88" s="460"/>
      <c r="O88" s="460"/>
      <c r="P88" s="460"/>
      <c r="Q88" s="460"/>
      <c r="R88" s="460"/>
      <c r="S88" s="460"/>
      <c r="T88" s="460"/>
      <c r="U88" s="460"/>
      <c r="V88" s="460"/>
      <c r="W88" s="461"/>
      <c r="X88" s="438"/>
      <c r="Y88" s="438"/>
      <c r="Z88" s="438"/>
      <c r="AA88" s="438"/>
      <c r="AB88" s="438"/>
      <c r="AC88" s="438"/>
      <c r="AD88" s="438"/>
      <c r="AE88" s="438"/>
      <c r="AF88" s="438"/>
      <c r="AG88" s="438"/>
      <c r="AH88" s="438"/>
      <c r="AI88" s="438"/>
      <c r="AJ88" s="438"/>
      <c r="AK88" s="438"/>
      <c r="AL88" s="444"/>
      <c r="AM88" s="430" t="str">
        <f>IF(J88&lt;&gt;"",BT84,"")</f>
        <v/>
      </c>
      <c r="AN88" s="438"/>
      <c r="AO88" s="430" t="str">
        <f>BU84</f>
        <v/>
      </c>
      <c r="AP88" s="430" t="str">
        <f>BW84</f>
        <v/>
      </c>
      <c r="AQ88" s="431"/>
      <c r="AR88" s="232"/>
      <c r="AS88" s="232"/>
      <c r="AT88" s="232"/>
      <c r="AU88" s="329"/>
      <c r="AV88" s="329"/>
      <c r="AW88" s="329"/>
      <c r="AX88" s="329"/>
      <c r="AY88" s="329"/>
      <c r="AZ88" s="329"/>
      <c r="BA88" s="329"/>
      <c r="BB88" s="329"/>
      <c r="BC88" s="329"/>
      <c r="BD88" s="329"/>
      <c r="BE88" s="232"/>
      <c r="BF88" s="232"/>
      <c r="BG88" s="233"/>
      <c r="BN88" s="239"/>
      <c r="BO88" s="337" t="s">
        <v>782</v>
      </c>
      <c r="BP88" s="337" t="s">
        <v>783</v>
      </c>
      <c r="BQ88" s="337" t="s">
        <v>805</v>
      </c>
      <c r="BR88" s="31"/>
    </row>
    <row r="89" spans="1:83" ht="24.95" customHeight="1">
      <c r="A89" s="231"/>
      <c r="B89" s="436"/>
      <c r="C89" s="439" t="s">
        <v>522</v>
      </c>
      <c r="D89" s="440"/>
      <c r="E89" s="440"/>
      <c r="F89" s="441"/>
      <c r="G89" s="441"/>
      <c r="H89" s="441"/>
      <c r="I89" s="442"/>
      <c r="J89" s="462"/>
      <c r="K89" s="463"/>
      <c r="L89" s="463"/>
      <c r="M89" s="463"/>
      <c r="N89" s="463"/>
      <c r="O89" s="463"/>
      <c r="P89" s="463"/>
      <c r="Q89" s="463"/>
      <c r="R89" s="463"/>
      <c r="S89" s="463"/>
      <c r="T89" s="463"/>
      <c r="U89" s="463"/>
      <c r="V89" s="463"/>
      <c r="W89" s="464"/>
      <c r="X89" s="438"/>
      <c r="Y89" s="438"/>
      <c r="Z89" s="438"/>
      <c r="AA89" s="438"/>
      <c r="AB89" s="438"/>
      <c r="AC89" s="438"/>
      <c r="AD89" s="438"/>
      <c r="AE89" s="438"/>
      <c r="AF89" s="438"/>
      <c r="AG89" s="438"/>
      <c r="AH89" s="438"/>
      <c r="AI89" s="438"/>
      <c r="AJ89" s="438"/>
      <c r="AK89" s="438"/>
      <c r="AL89" s="444"/>
      <c r="AM89" s="431"/>
      <c r="AN89" s="438"/>
      <c r="AO89" s="431"/>
      <c r="AP89" s="431"/>
      <c r="AQ89" s="431"/>
      <c r="AR89" s="232"/>
      <c r="AS89" s="232"/>
      <c r="AT89" s="232"/>
      <c r="AU89" s="329"/>
      <c r="AV89" s="329"/>
      <c r="AW89" s="329"/>
      <c r="AX89" s="329"/>
      <c r="AY89" s="329"/>
      <c r="AZ89" s="329"/>
      <c r="BA89" s="329"/>
      <c r="BB89" s="329"/>
      <c r="BC89" s="329"/>
      <c r="BD89" s="329"/>
      <c r="BE89" s="232"/>
      <c r="BF89" s="232"/>
      <c r="BG89" s="233"/>
      <c r="BN89" s="337" t="s">
        <v>782</v>
      </c>
      <c r="BO89" s="239">
        <v>100</v>
      </c>
      <c r="BP89" s="239">
        <v>50</v>
      </c>
      <c r="BQ89" s="239">
        <v>0</v>
      </c>
      <c r="BR89" s="232"/>
      <c r="BZ89" s="230" t="s">
        <v>823</v>
      </c>
    </row>
    <row r="90" spans="1:83" ht="24.95" customHeight="1">
      <c r="A90" s="231"/>
      <c r="B90" s="436"/>
      <c r="C90" s="439" t="s">
        <v>523</v>
      </c>
      <c r="D90" s="440"/>
      <c r="E90" s="440"/>
      <c r="F90" s="441"/>
      <c r="G90" s="441"/>
      <c r="H90" s="441"/>
      <c r="I90" s="442"/>
      <c r="J90" s="465"/>
      <c r="K90" s="466"/>
      <c r="L90" s="466"/>
      <c r="M90" s="466"/>
      <c r="N90" s="466"/>
      <c r="O90" s="466"/>
      <c r="P90" s="466"/>
      <c r="Q90" s="466"/>
      <c r="R90" s="466"/>
      <c r="S90" s="466"/>
      <c r="T90" s="466"/>
      <c r="U90" s="466"/>
      <c r="V90" s="466"/>
      <c r="W90" s="467"/>
      <c r="X90" s="438"/>
      <c r="Y90" s="438"/>
      <c r="Z90" s="438"/>
      <c r="AA90" s="438"/>
      <c r="AB90" s="438"/>
      <c r="AC90" s="438"/>
      <c r="AD90" s="438"/>
      <c r="AE90" s="438"/>
      <c r="AF90" s="438"/>
      <c r="AG90" s="438"/>
      <c r="AH90" s="438"/>
      <c r="AI90" s="438"/>
      <c r="AJ90" s="438"/>
      <c r="AK90" s="438"/>
      <c r="AL90" s="444"/>
      <c r="AM90" s="432"/>
      <c r="AN90" s="438"/>
      <c r="AO90" s="432"/>
      <c r="AP90" s="432"/>
      <c r="AQ90" s="431"/>
      <c r="AR90" s="232"/>
      <c r="AS90" s="232"/>
      <c r="AT90" s="232"/>
      <c r="AU90" s="329"/>
      <c r="AV90" s="329"/>
      <c r="AW90" s="329"/>
      <c r="AX90" s="329"/>
      <c r="AY90" s="329"/>
      <c r="AZ90" s="329"/>
      <c r="BA90" s="329"/>
      <c r="BB90" s="329"/>
      <c r="BC90" s="329"/>
      <c r="BD90" s="329"/>
      <c r="BE90" s="232"/>
      <c r="BF90" s="232"/>
      <c r="BG90" s="233"/>
      <c r="BN90" s="337" t="s">
        <v>783</v>
      </c>
      <c r="BO90" s="239">
        <v>50</v>
      </c>
      <c r="BP90" s="239">
        <v>50</v>
      </c>
      <c r="BQ90" s="239">
        <v>0</v>
      </c>
      <c r="BR90" s="232"/>
    </row>
    <row r="91" spans="1:83" ht="24.95" customHeight="1">
      <c r="A91" s="231"/>
      <c r="B91" s="436">
        <v>4</v>
      </c>
      <c r="C91" s="439" t="s">
        <v>521</v>
      </c>
      <c r="D91" s="440"/>
      <c r="E91" s="440"/>
      <c r="F91" s="441"/>
      <c r="G91" s="441"/>
      <c r="H91" s="441"/>
      <c r="I91" s="442"/>
      <c r="J91" s="459"/>
      <c r="K91" s="460"/>
      <c r="L91" s="460"/>
      <c r="M91" s="460"/>
      <c r="N91" s="460"/>
      <c r="O91" s="460"/>
      <c r="P91" s="460"/>
      <c r="Q91" s="460"/>
      <c r="R91" s="460"/>
      <c r="S91" s="460"/>
      <c r="T91" s="460"/>
      <c r="U91" s="460"/>
      <c r="V91" s="460"/>
      <c r="W91" s="461"/>
      <c r="X91" s="438"/>
      <c r="Y91" s="438"/>
      <c r="Z91" s="438"/>
      <c r="AA91" s="438"/>
      <c r="AB91" s="438"/>
      <c r="AC91" s="438"/>
      <c r="AD91" s="438"/>
      <c r="AE91" s="438"/>
      <c r="AF91" s="438"/>
      <c r="AG91" s="438"/>
      <c r="AH91" s="438"/>
      <c r="AI91" s="438"/>
      <c r="AJ91" s="438"/>
      <c r="AK91" s="438"/>
      <c r="AL91" s="444"/>
      <c r="AM91" s="430" t="str">
        <f>IF(J91&lt;&gt;"",BT85,"")</f>
        <v/>
      </c>
      <c r="AN91" s="438"/>
      <c r="AO91" s="430" t="str">
        <f>BU85</f>
        <v/>
      </c>
      <c r="AP91" s="430" t="str">
        <f>BW85</f>
        <v/>
      </c>
      <c r="AQ91" s="431"/>
      <c r="AR91" s="232"/>
      <c r="AS91" s="232"/>
      <c r="AT91" s="232"/>
      <c r="AU91" s="329"/>
      <c r="AV91" s="329"/>
      <c r="AW91" s="329"/>
      <c r="AX91" s="329"/>
      <c r="AY91" s="329"/>
      <c r="AZ91" s="329"/>
      <c r="BA91" s="329"/>
      <c r="BB91" s="329"/>
      <c r="BC91" s="329"/>
      <c r="BD91" s="329"/>
      <c r="BE91" s="232"/>
      <c r="BF91" s="232"/>
      <c r="BG91" s="233"/>
      <c r="BN91" s="337" t="s">
        <v>805</v>
      </c>
      <c r="BO91" s="239">
        <v>0</v>
      </c>
      <c r="BP91" s="239">
        <v>0</v>
      </c>
      <c r="BQ91" s="239">
        <v>0</v>
      </c>
      <c r="BR91" s="232"/>
    </row>
    <row r="92" spans="1:83" ht="24.95" customHeight="1">
      <c r="A92" s="231"/>
      <c r="B92" s="436"/>
      <c r="C92" s="439" t="s">
        <v>522</v>
      </c>
      <c r="D92" s="440"/>
      <c r="E92" s="440"/>
      <c r="F92" s="441"/>
      <c r="G92" s="441"/>
      <c r="H92" s="441"/>
      <c r="I92" s="442"/>
      <c r="J92" s="462"/>
      <c r="K92" s="463"/>
      <c r="L92" s="463"/>
      <c r="M92" s="463"/>
      <c r="N92" s="463"/>
      <c r="O92" s="463"/>
      <c r="P92" s="463"/>
      <c r="Q92" s="463"/>
      <c r="R92" s="463"/>
      <c r="S92" s="463"/>
      <c r="T92" s="463"/>
      <c r="U92" s="463"/>
      <c r="V92" s="463"/>
      <c r="W92" s="464"/>
      <c r="X92" s="438"/>
      <c r="Y92" s="438"/>
      <c r="Z92" s="438"/>
      <c r="AA92" s="438"/>
      <c r="AB92" s="438"/>
      <c r="AC92" s="438"/>
      <c r="AD92" s="438"/>
      <c r="AE92" s="438"/>
      <c r="AF92" s="438"/>
      <c r="AG92" s="438"/>
      <c r="AH92" s="438"/>
      <c r="AI92" s="438"/>
      <c r="AJ92" s="438"/>
      <c r="AK92" s="438"/>
      <c r="AL92" s="444"/>
      <c r="AM92" s="431"/>
      <c r="AN92" s="438"/>
      <c r="AO92" s="431"/>
      <c r="AP92" s="431"/>
      <c r="AQ92" s="431"/>
      <c r="AR92" s="232"/>
      <c r="AS92" s="232"/>
      <c r="AT92" s="232"/>
      <c r="AU92" s="329"/>
      <c r="AV92" s="329"/>
      <c r="AW92" s="329"/>
      <c r="AX92" s="329"/>
      <c r="AY92" s="329"/>
      <c r="AZ92" s="329"/>
      <c r="BA92" s="329"/>
      <c r="BB92" s="329"/>
      <c r="BC92" s="329"/>
      <c r="BD92" s="329"/>
      <c r="BE92" s="232"/>
      <c r="BF92" s="232"/>
      <c r="BG92" s="233"/>
    </row>
    <row r="93" spans="1:83" ht="24.95" customHeight="1">
      <c r="A93" s="231"/>
      <c r="B93" s="436"/>
      <c r="C93" s="439" t="s">
        <v>523</v>
      </c>
      <c r="D93" s="440"/>
      <c r="E93" s="440"/>
      <c r="F93" s="441"/>
      <c r="G93" s="441"/>
      <c r="H93" s="441"/>
      <c r="I93" s="442"/>
      <c r="J93" s="465"/>
      <c r="K93" s="466"/>
      <c r="L93" s="466"/>
      <c r="M93" s="466"/>
      <c r="N93" s="466"/>
      <c r="O93" s="466"/>
      <c r="P93" s="466"/>
      <c r="Q93" s="466"/>
      <c r="R93" s="466"/>
      <c r="S93" s="466"/>
      <c r="T93" s="466"/>
      <c r="U93" s="466"/>
      <c r="V93" s="466"/>
      <c r="W93" s="467"/>
      <c r="X93" s="438"/>
      <c r="Y93" s="438"/>
      <c r="Z93" s="438"/>
      <c r="AA93" s="438"/>
      <c r="AB93" s="438"/>
      <c r="AC93" s="438"/>
      <c r="AD93" s="438"/>
      <c r="AE93" s="438"/>
      <c r="AF93" s="438"/>
      <c r="AG93" s="438"/>
      <c r="AH93" s="438"/>
      <c r="AI93" s="438"/>
      <c r="AJ93" s="438"/>
      <c r="AK93" s="438"/>
      <c r="AL93" s="444"/>
      <c r="AM93" s="432"/>
      <c r="AN93" s="438"/>
      <c r="AO93" s="432"/>
      <c r="AP93" s="432"/>
      <c r="AQ93" s="432"/>
      <c r="AR93" s="232"/>
      <c r="AS93" s="232"/>
      <c r="AT93" s="232"/>
      <c r="AU93" s="329"/>
      <c r="AV93" s="329"/>
      <c r="AW93" s="329"/>
      <c r="AX93" s="329"/>
      <c r="AY93" s="329"/>
      <c r="AZ93" s="329"/>
      <c r="BA93" s="329"/>
      <c r="BB93" s="329"/>
      <c r="BC93" s="329"/>
      <c r="BD93" s="329"/>
      <c r="BE93" s="232"/>
      <c r="BF93" s="232"/>
      <c r="BG93" s="233"/>
    </row>
    <row r="94" spans="1:83" ht="15.75" customHeight="1">
      <c r="A94" s="231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32"/>
      <c r="BD94" s="232"/>
      <c r="BE94" s="232"/>
      <c r="BF94" s="232"/>
      <c r="BG94" s="233"/>
    </row>
    <row r="95" spans="1:83" s="357" customFormat="1" ht="270.75" customHeight="1">
      <c r="A95" s="351"/>
      <c r="B95" s="507" t="s">
        <v>824</v>
      </c>
      <c r="C95" s="508"/>
      <c r="D95" s="508"/>
      <c r="E95" s="508"/>
      <c r="F95" s="508"/>
      <c r="G95" s="508"/>
      <c r="H95" s="508"/>
      <c r="I95" s="509"/>
      <c r="J95" s="510" t="s">
        <v>857</v>
      </c>
      <c r="K95" s="511"/>
      <c r="L95" s="511"/>
      <c r="M95" s="511"/>
      <c r="N95" s="511"/>
      <c r="O95" s="511"/>
      <c r="P95" s="511"/>
      <c r="Q95" s="511"/>
      <c r="R95" s="511"/>
      <c r="S95" s="511"/>
      <c r="T95" s="511"/>
      <c r="U95" s="511"/>
      <c r="V95" s="511"/>
      <c r="W95" s="512"/>
      <c r="X95" s="506" t="s">
        <v>774</v>
      </c>
      <c r="Y95" s="506"/>
      <c r="Z95" s="506" t="s">
        <v>775</v>
      </c>
      <c r="AA95" s="506"/>
      <c r="AB95" s="506" t="s">
        <v>776</v>
      </c>
      <c r="AC95" s="506"/>
      <c r="AD95" s="506" t="s">
        <v>777</v>
      </c>
      <c r="AE95" s="506"/>
      <c r="AF95" s="506" t="s">
        <v>778</v>
      </c>
      <c r="AG95" s="506"/>
      <c r="AH95" s="506" t="s">
        <v>779</v>
      </c>
      <c r="AI95" s="506"/>
      <c r="AJ95" s="437" t="s">
        <v>780</v>
      </c>
      <c r="AK95" s="437"/>
      <c r="AL95" s="382" t="s">
        <v>784</v>
      </c>
      <c r="AM95" s="352" t="s">
        <v>781</v>
      </c>
      <c r="AN95" s="382" t="s">
        <v>855</v>
      </c>
      <c r="AO95" s="352" t="s">
        <v>785</v>
      </c>
      <c r="AP95" s="352" t="s">
        <v>843</v>
      </c>
      <c r="AQ95" s="352" t="s">
        <v>840</v>
      </c>
      <c r="AR95" s="354"/>
      <c r="AS95" s="354"/>
      <c r="AT95" s="354"/>
      <c r="AU95" s="354"/>
      <c r="AV95" s="354"/>
      <c r="AW95" s="354"/>
      <c r="AX95" s="354"/>
      <c r="AY95" s="354"/>
      <c r="AZ95" s="354"/>
      <c r="BA95" s="354"/>
      <c r="BB95" s="354"/>
      <c r="BC95" s="354"/>
      <c r="BD95" s="354"/>
      <c r="BE95" s="355"/>
      <c r="BF95" s="355"/>
      <c r="BG95" s="356"/>
      <c r="BK95" s="333" t="s">
        <v>815</v>
      </c>
      <c r="BL95" s="333" t="s">
        <v>266</v>
      </c>
      <c r="BM95" s="333" t="s">
        <v>266</v>
      </c>
      <c r="BN95" s="333" t="s">
        <v>816</v>
      </c>
      <c r="BO95" s="333" t="s">
        <v>817</v>
      </c>
      <c r="BP95" s="333" t="s">
        <v>818</v>
      </c>
      <c r="BQ95" s="333" t="s">
        <v>819</v>
      </c>
      <c r="BR95" s="333" t="s">
        <v>784</v>
      </c>
      <c r="BS95" s="334" t="s">
        <v>821</v>
      </c>
      <c r="BT95" s="334" t="s">
        <v>781</v>
      </c>
      <c r="BU95" s="333" t="s">
        <v>820</v>
      </c>
      <c r="BV95" s="333" t="s">
        <v>822</v>
      </c>
      <c r="BW95" s="333" t="s">
        <v>822</v>
      </c>
      <c r="BX95" s="333" t="s">
        <v>858</v>
      </c>
    </row>
    <row r="96" spans="1:83" ht="24.95" customHeight="1">
      <c r="A96" s="231"/>
      <c r="B96" s="436">
        <v>1</v>
      </c>
      <c r="C96" s="439" t="s">
        <v>521</v>
      </c>
      <c r="D96" s="440"/>
      <c r="E96" s="440"/>
      <c r="F96" s="441"/>
      <c r="G96" s="441"/>
      <c r="H96" s="441"/>
      <c r="I96" s="442"/>
      <c r="J96" s="459"/>
      <c r="K96" s="460"/>
      <c r="L96" s="460"/>
      <c r="M96" s="460"/>
      <c r="N96" s="460"/>
      <c r="O96" s="460"/>
      <c r="P96" s="460"/>
      <c r="Q96" s="460"/>
      <c r="R96" s="460"/>
      <c r="S96" s="460"/>
      <c r="T96" s="460"/>
      <c r="U96" s="460"/>
      <c r="V96" s="460"/>
      <c r="W96" s="461"/>
      <c r="X96" s="438"/>
      <c r="Y96" s="438"/>
      <c r="Z96" s="438"/>
      <c r="AA96" s="438"/>
      <c r="AB96" s="438"/>
      <c r="AC96" s="438"/>
      <c r="AD96" s="438"/>
      <c r="AE96" s="438"/>
      <c r="AF96" s="438"/>
      <c r="AG96" s="438"/>
      <c r="AH96" s="438"/>
      <c r="AI96" s="438"/>
      <c r="AJ96" s="438"/>
      <c r="AK96" s="438"/>
      <c r="AL96" s="444"/>
      <c r="AM96" s="430" t="str">
        <f>IF(J96&lt;&gt;"",BT96,"")</f>
        <v/>
      </c>
      <c r="AN96" s="438"/>
      <c r="AO96" s="430" t="str">
        <f>BU96</f>
        <v/>
      </c>
      <c r="AP96" s="430" t="str">
        <f>BW96</f>
        <v/>
      </c>
      <c r="AQ96" s="430" t="str">
        <f>(IF(COUNTA(J96:S107)&lt;&gt;0,CONCATENATE(IF(AND(BV101&gt;=90,BV101&lt;=100),Datos!AR2,IF(AND(BV101&gt;=50,BV101&lt;=89),Datos!AR3,IF(BV101&lt;50,Datos!AR4,"")))," (",BV101,")",),""))</f>
        <v/>
      </c>
      <c r="AR96" s="329"/>
      <c r="AS96" s="329"/>
      <c r="AT96" s="329"/>
      <c r="AU96" s="329"/>
      <c r="AV96" s="329"/>
      <c r="AW96" s="329"/>
      <c r="AX96" s="329"/>
      <c r="AY96" s="329"/>
      <c r="AZ96" s="329"/>
      <c r="BA96" s="329"/>
      <c r="BB96" s="329"/>
      <c r="BC96" s="329"/>
      <c r="BD96" s="329"/>
      <c r="BE96" s="232"/>
      <c r="BF96" s="232"/>
      <c r="BG96" s="233"/>
      <c r="BK96" s="331">
        <f>IF(X96=Datos!$AJ$2,10,0)</f>
        <v>0</v>
      </c>
      <c r="BL96" s="331">
        <f>IF(Z96=Datos!$AK$2,10,0)</f>
        <v>0</v>
      </c>
      <c r="BM96" s="331">
        <f>IF(AB96=Datos!$AL$2,10,0)</f>
        <v>0</v>
      </c>
      <c r="BN96" s="331">
        <f>IF(AD96=Datos!AM$2,15,0)</f>
        <v>0</v>
      </c>
      <c r="BO96" s="335">
        <f>IF($AF96=Datos!$AN$2,15,IF($AF96=Datos!$AN$3,10,0))</f>
        <v>0</v>
      </c>
      <c r="BP96" s="331">
        <f>IF(AH96=Datos!AO$2,15,0)</f>
        <v>0</v>
      </c>
      <c r="BQ96" s="331">
        <f>IF(AJ96=Datos!$AP$2,15,0)</f>
        <v>0</v>
      </c>
      <c r="BR96" s="335">
        <f>IF($AL96=Datos!$AQ$2,10,IF($AL96=Datos!$AQ$3,5,0))</f>
        <v>0</v>
      </c>
      <c r="BS96" s="331">
        <f>SUM(BK96:BR96)</f>
        <v>0</v>
      </c>
      <c r="BT96" s="331" t="str">
        <f>IF(J96&lt;&gt;"",IF(BS96&gt;=90,Datos!AR$2,IF(AND(BS96&gt;=80,BS96&lt;=89),Datos!AR$3,Datos!AR$4)),"")</f>
        <v/>
      </c>
      <c r="BU96" s="331" t="str">
        <f>IF(AN96&lt;&gt;"",VLOOKUP(AN96,Datos!AV:AW,2,0),"")</f>
        <v/>
      </c>
      <c r="BV96" s="378" t="str">
        <f>IF(AND(BU96&lt;&gt;"",BT96&lt;&gt;""),INDEX($BN$88:$BQ$91,MATCH(BT96,$BN$88:$BN$91,0),MATCH(BU96,$BN$88:$BQ$88,0)),"")</f>
        <v/>
      </c>
      <c r="BW96" s="239" t="str">
        <f>IF(BV96=100,"Fuerte",IF(BV96=50,"Moderado",IF(BV96=0,"Débil","")))</f>
        <v/>
      </c>
      <c r="BX96" s="427" t="str">
        <f>IF(COUNTA(J96:S107)&lt;&gt;0,IF(AND(BV101&gt;=90,BV101&lt;=100),Datos!AR2,IF(AND(BV101&gt;49,BV101&lt;90),Datos!AR3,IF(BV101&lt;50,Datos!AR4,""))),"sin controles")</f>
        <v>sin controles</v>
      </c>
    </row>
    <row r="97" spans="1:76" ht="24.95" customHeight="1">
      <c r="A97" s="231"/>
      <c r="B97" s="436"/>
      <c r="C97" s="439" t="s">
        <v>522</v>
      </c>
      <c r="D97" s="440"/>
      <c r="E97" s="440"/>
      <c r="F97" s="441"/>
      <c r="G97" s="441"/>
      <c r="H97" s="441"/>
      <c r="I97" s="442"/>
      <c r="J97" s="462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  <c r="V97" s="463"/>
      <c r="W97" s="464"/>
      <c r="X97" s="438"/>
      <c r="Y97" s="438"/>
      <c r="Z97" s="438"/>
      <c r="AA97" s="438"/>
      <c r="AB97" s="438"/>
      <c r="AC97" s="438"/>
      <c r="AD97" s="438"/>
      <c r="AE97" s="438"/>
      <c r="AF97" s="438"/>
      <c r="AG97" s="438"/>
      <c r="AH97" s="438"/>
      <c r="AI97" s="438"/>
      <c r="AJ97" s="438"/>
      <c r="AK97" s="438"/>
      <c r="AL97" s="444"/>
      <c r="AM97" s="431"/>
      <c r="AN97" s="438"/>
      <c r="AO97" s="431"/>
      <c r="AP97" s="431"/>
      <c r="AQ97" s="431"/>
      <c r="AR97" s="329"/>
      <c r="AS97" s="329"/>
      <c r="AT97" s="329"/>
      <c r="AU97" s="329"/>
      <c r="AV97" s="329"/>
      <c r="AW97" s="329"/>
      <c r="AX97" s="329"/>
      <c r="AY97" s="329"/>
      <c r="AZ97" s="329"/>
      <c r="BA97" s="329"/>
      <c r="BB97" s="329"/>
      <c r="BC97" s="329"/>
      <c r="BD97" s="329"/>
      <c r="BE97" s="232"/>
      <c r="BF97" s="232"/>
      <c r="BG97" s="233"/>
      <c r="BK97" s="331">
        <f>IF(X99=Datos!$AJ$2,10,0)</f>
        <v>0</v>
      </c>
      <c r="BL97" s="239">
        <f>IF(Z99=Datos!$AK$2,15,0)</f>
        <v>0</v>
      </c>
      <c r="BM97" s="239">
        <f>IF(AB99=Datos!$AL$2,15,0)</f>
        <v>0</v>
      </c>
      <c r="BN97" s="239">
        <f>IF(AD99=Datos!AM$2,15,0)</f>
        <v>0</v>
      </c>
      <c r="BO97" s="335">
        <f>IF($AF99=Datos!$AN$2,15,IF($AF99=Datos!$AN$3,10,0))</f>
        <v>0</v>
      </c>
      <c r="BP97" s="239">
        <f>IF(AH99=Datos!AO$2,15,0)</f>
        <v>0</v>
      </c>
      <c r="BQ97" s="239">
        <f>IF(AJ99=Datos!$AP$2,15,0)</f>
        <v>0</v>
      </c>
      <c r="BR97" s="335">
        <f>IF($AL99=Datos!$AQ$2,10,IF($AL99=Datos!$AQ$3,5,0))</f>
        <v>0</v>
      </c>
      <c r="BS97" s="331">
        <f t="shared" ref="BS97:BS99" si="3">SUM(BK97:BQ97)</f>
        <v>0</v>
      </c>
      <c r="BT97" s="331" t="str">
        <f>IF(J99&lt;&gt;"",IF(BS97&gt;96,Datos!AR$2,IF(AND(BS97&gt;85,BS97&lt;97),Datos!AR$3,Datos!AR$4)),"")</f>
        <v/>
      </c>
      <c r="BU97" s="331" t="str">
        <f>IF(AN99&lt;&gt;"",VLOOKUP(AN99,Datos!AV:AW,2,0),"")</f>
        <v/>
      </c>
      <c r="BV97" s="378" t="str">
        <f t="shared" ref="BV97:BV99" si="4">IF(AND(BU97&lt;&gt;"",BT97&lt;&gt;""),INDEX($BN$88:$BQ$91,MATCH(BT97,$BN$88:$BN$91,0),MATCH(BU97,$BN$88:$BQ$88,0)),"")</f>
        <v/>
      </c>
      <c r="BW97" s="239" t="str">
        <f t="shared" ref="BW97:BW99" si="5">IF(BV97=100,"Fuerte",IF(BV97=50,"Moderado",IF(BV97=0,"Débil","")))</f>
        <v/>
      </c>
      <c r="BX97" s="428"/>
    </row>
    <row r="98" spans="1:76" ht="24.95" customHeight="1">
      <c r="A98" s="231"/>
      <c r="B98" s="436"/>
      <c r="C98" s="439" t="s">
        <v>523</v>
      </c>
      <c r="D98" s="440"/>
      <c r="E98" s="440"/>
      <c r="F98" s="441"/>
      <c r="G98" s="441"/>
      <c r="H98" s="441"/>
      <c r="I98" s="442"/>
      <c r="J98" s="465"/>
      <c r="K98" s="466"/>
      <c r="L98" s="466"/>
      <c r="M98" s="466"/>
      <c r="N98" s="466"/>
      <c r="O98" s="466"/>
      <c r="P98" s="466"/>
      <c r="Q98" s="466"/>
      <c r="R98" s="466"/>
      <c r="S98" s="466"/>
      <c r="T98" s="466"/>
      <c r="U98" s="466"/>
      <c r="V98" s="466"/>
      <c r="W98" s="467"/>
      <c r="X98" s="438"/>
      <c r="Y98" s="438"/>
      <c r="Z98" s="438"/>
      <c r="AA98" s="438"/>
      <c r="AB98" s="438"/>
      <c r="AC98" s="438"/>
      <c r="AD98" s="438"/>
      <c r="AE98" s="438"/>
      <c r="AF98" s="438"/>
      <c r="AG98" s="438"/>
      <c r="AH98" s="438"/>
      <c r="AI98" s="438"/>
      <c r="AJ98" s="438"/>
      <c r="AK98" s="438"/>
      <c r="AL98" s="444"/>
      <c r="AM98" s="432"/>
      <c r="AN98" s="438"/>
      <c r="AO98" s="432"/>
      <c r="AP98" s="432"/>
      <c r="AQ98" s="431"/>
      <c r="AR98" s="329"/>
      <c r="AS98" s="329"/>
      <c r="AT98" s="329"/>
      <c r="AU98" s="329"/>
      <c r="AV98" s="329"/>
      <c r="AW98" s="329"/>
      <c r="AX98" s="329"/>
      <c r="AY98" s="329"/>
      <c r="AZ98" s="329"/>
      <c r="BA98" s="329"/>
      <c r="BB98" s="329"/>
      <c r="BC98" s="329"/>
      <c r="BD98" s="329"/>
      <c r="BE98" s="232"/>
      <c r="BF98" s="232"/>
      <c r="BG98" s="233"/>
      <c r="BK98" s="331">
        <f>IF(X102=Datos!$AJ$2,10,0)</f>
        <v>0</v>
      </c>
      <c r="BL98" s="239">
        <f>IF(Z102=Datos!$AK$2,15,0)</f>
        <v>0</v>
      </c>
      <c r="BM98" s="239">
        <f>IF(AB102=Datos!$AL$2,15,0)</f>
        <v>0</v>
      </c>
      <c r="BN98" s="239">
        <f>IF(AD102=Datos!AM$2,15,0)</f>
        <v>0</v>
      </c>
      <c r="BO98" s="335">
        <f>IF($AF102=Datos!$AN$2,15,IF($AF102=Datos!$AN$3,10,0))</f>
        <v>0</v>
      </c>
      <c r="BP98" s="239">
        <f>IF(AH102=Datos!AO$2,15,0)</f>
        <v>0</v>
      </c>
      <c r="BQ98" s="239">
        <f>IF(AJ102=Datos!$AP$2,15,0)</f>
        <v>0</v>
      </c>
      <c r="BR98" s="335">
        <f>IF($AL102=Datos!$AQ$2,10,IF($AL102=Datos!$AQ$3,5,0))</f>
        <v>0</v>
      </c>
      <c r="BS98" s="331">
        <f t="shared" si="3"/>
        <v>0</v>
      </c>
      <c r="BT98" s="331" t="str">
        <f>IF(J102&lt;&gt;"",IF(BS98&gt;96,Datos!AR$2,IF(AND(BS98&gt;85,BS98&lt;97),Datos!AR$3,Datos!AR$4)),"")</f>
        <v/>
      </c>
      <c r="BU98" s="331" t="str">
        <f>IF(AN102&lt;&gt;"",VLOOKUP(AN102,Datos!AV:AW,2,0),"")</f>
        <v/>
      </c>
      <c r="BV98" s="378" t="str">
        <f t="shared" si="4"/>
        <v/>
      </c>
      <c r="BW98" s="239" t="str">
        <f t="shared" si="5"/>
        <v/>
      </c>
      <c r="BX98" s="428"/>
    </row>
    <row r="99" spans="1:76" ht="24.95" customHeight="1">
      <c r="A99" s="231"/>
      <c r="B99" s="436">
        <v>2</v>
      </c>
      <c r="C99" s="439" t="s">
        <v>521</v>
      </c>
      <c r="D99" s="440"/>
      <c r="E99" s="440"/>
      <c r="F99" s="441"/>
      <c r="G99" s="441"/>
      <c r="H99" s="441"/>
      <c r="I99" s="442"/>
      <c r="J99" s="459"/>
      <c r="K99" s="460"/>
      <c r="L99" s="460"/>
      <c r="M99" s="460"/>
      <c r="N99" s="460"/>
      <c r="O99" s="460"/>
      <c r="P99" s="460"/>
      <c r="Q99" s="460"/>
      <c r="R99" s="460"/>
      <c r="S99" s="460"/>
      <c r="T99" s="460"/>
      <c r="U99" s="460"/>
      <c r="V99" s="460"/>
      <c r="W99" s="461"/>
      <c r="X99" s="438"/>
      <c r="Y99" s="438"/>
      <c r="Z99" s="438"/>
      <c r="AA99" s="438"/>
      <c r="AB99" s="438"/>
      <c r="AC99" s="438"/>
      <c r="AD99" s="438"/>
      <c r="AE99" s="438"/>
      <c r="AF99" s="438"/>
      <c r="AG99" s="438"/>
      <c r="AH99" s="438"/>
      <c r="AI99" s="438"/>
      <c r="AJ99" s="438"/>
      <c r="AK99" s="438"/>
      <c r="AL99" s="444"/>
      <c r="AM99" s="430" t="str">
        <f>IF(J99&lt;&gt;"",BT97,"")</f>
        <v/>
      </c>
      <c r="AN99" s="438"/>
      <c r="AO99" s="430" t="str">
        <f>BU97</f>
        <v/>
      </c>
      <c r="AP99" s="430" t="str">
        <f>BW97</f>
        <v/>
      </c>
      <c r="AQ99" s="431"/>
      <c r="AR99" s="329"/>
      <c r="AS99" s="329"/>
      <c r="AT99" s="329"/>
      <c r="AU99" s="329"/>
      <c r="AV99" s="329"/>
      <c r="AW99" s="329"/>
      <c r="AX99" s="329"/>
      <c r="AY99" s="329"/>
      <c r="AZ99" s="329"/>
      <c r="BA99" s="329"/>
      <c r="BB99" s="329"/>
      <c r="BC99" s="329"/>
      <c r="BD99" s="329"/>
      <c r="BE99" s="232"/>
      <c r="BF99" s="232"/>
      <c r="BG99" s="233"/>
      <c r="BK99" s="331">
        <f>IF(X105=Datos!$AJ$2,10,0)</f>
        <v>0</v>
      </c>
      <c r="BL99" s="239">
        <f>IF(Z105=Datos!$AK$2,15,0)</f>
        <v>0</v>
      </c>
      <c r="BM99" s="239">
        <f>IF(AB105=Datos!$AL$2,15,0)</f>
        <v>0</v>
      </c>
      <c r="BN99" s="239">
        <f>IF(AD105=Datos!AM$2,15,0)</f>
        <v>0</v>
      </c>
      <c r="BO99" s="335">
        <f>IF($AF105=Datos!$AN$2,15,IF($AF105=Datos!$AN$3,10,0))</f>
        <v>0</v>
      </c>
      <c r="BP99" s="239">
        <f>IF(AH105=Datos!AO$2,15,0)</f>
        <v>0</v>
      </c>
      <c r="BQ99" s="239">
        <f>IF(AJ105=Datos!$AP$2,15,0)</f>
        <v>0</v>
      </c>
      <c r="BR99" s="335">
        <f>IF($AL105=Datos!$AQ$2,10,IF($AL105=Datos!$AQ$3,5,0))</f>
        <v>0</v>
      </c>
      <c r="BS99" s="331">
        <f t="shared" si="3"/>
        <v>0</v>
      </c>
      <c r="BT99" s="331" t="str">
        <f>IF(J105&lt;&gt;"",IF(BS99&gt;96,Datos!AR$2,IF(AND(BS99&gt;85,BS99&lt;97),Datos!AR$3,Datos!AR$4)),"")</f>
        <v/>
      </c>
      <c r="BU99" s="331" t="str">
        <f>IF(AN105&lt;&gt;"",VLOOKUP(AN105,Datos!AV:AW,2,0),"")</f>
        <v/>
      </c>
      <c r="BV99" s="378" t="str">
        <f t="shared" si="4"/>
        <v/>
      </c>
      <c r="BW99" s="239" t="str">
        <f t="shared" si="5"/>
        <v/>
      </c>
      <c r="BX99" s="428"/>
    </row>
    <row r="100" spans="1:76" ht="24.95" customHeight="1">
      <c r="A100" s="231"/>
      <c r="B100" s="436"/>
      <c r="C100" s="439" t="s">
        <v>522</v>
      </c>
      <c r="D100" s="440"/>
      <c r="E100" s="440"/>
      <c r="F100" s="441"/>
      <c r="G100" s="441"/>
      <c r="H100" s="441"/>
      <c r="I100" s="442"/>
      <c r="J100" s="462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4"/>
      <c r="X100" s="438"/>
      <c r="Y100" s="438"/>
      <c r="Z100" s="438"/>
      <c r="AA100" s="438"/>
      <c r="AB100" s="438"/>
      <c r="AC100" s="438"/>
      <c r="AD100" s="438"/>
      <c r="AE100" s="438"/>
      <c r="AF100" s="438"/>
      <c r="AG100" s="438"/>
      <c r="AH100" s="438"/>
      <c r="AI100" s="438"/>
      <c r="AJ100" s="438"/>
      <c r="AK100" s="438"/>
      <c r="AL100" s="444"/>
      <c r="AM100" s="431"/>
      <c r="AN100" s="438"/>
      <c r="AO100" s="431"/>
      <c r="AP100" s="431"/>
      <c r="AQ100" s="431"/>
      <c r="AR100" s="329"/>
      <c r="AS100" s="329"/>
      <c r="AT100" s="329"/>
      <c r="AU100" s="329"/>
      <c r="AV100" s="329"/>
      <c r="AW100" s="329"/>
      <c r="AX100" s="329"/>
      <c r="AY100" s="329"/>
      <c r="AZ100" s="329"/>
      <c r="BA100" s="329"/>
      <c r="BB100" s="329"/>
      <c r="BC100" s="329"/>
      <c r="BD100" s="329"/>
      <c r="BE100" s="232"/>
      <c r="BF100" s="232"/>
      <c r="BG100" s="233"/>
      <c r="BK100" s="239"/>
      <c r="BL100" s="239"/>
      <c r="BM100" s="239"/>
      <c r="BN100" s="239"/>
      <c r="BO100" s="336"/>
      <c r="BP100" s="239"/>
      <c r="BQ100" s="239"/>
      <c r="BR100" s="239"/>
      <c r="BS100" s="239"/>
      <c r="BT100" s="239"/>
      <c r="BU100" s="239"/>
      <c r="BV100" s="239"/>
      <c r="BW100" s="239"/>
      <c r="BX100" s="429"/>
    </row>
    <row r="101" spans="1:76" ht="24.95" customHeight="1">
      <c r="A101" s="231"/>
      <c r="B101" s="436"/>
      <c r="C101" s="439" t="s">
        <v>523</v>
      </c>
      <c r="D101" s="440"/>
      <c r="E101" s="440"/>
      <c r="F101" s="441"/>
      <c r="G101" s="441"/>
      <c r="H101" s="441"/>
      <c r="I101" s="442"/>
      <c r="J101" s="465"/>
      <c r="K101" s="466"/>
      <c r="L101" s="466"/>
      <c r="M101" s="466"/>
      <c r="N101" s="466"/>
      <c r="O101" s="466"/>
      <c r="P101" s="466"/>
      <c r="Q101" s="466"/>
      <c r="R101" s="466"/>
      <c r="S101" s="466"/>
      <c r="T101" s="466"/>
      <c r="U101" s="466"/>
      <c r="V101" s="466"/>
      <c r="W101" s="467"/>
      <c r="X101" s="438"/>
      <c r="Y101" s="438"/>
      <c r="Z101" s="438"/>
      <c r="AA101" s="438"/>
      <c r="AB101" s="438"/>
      <c r="AC101" s="438"/>
      <c r="AD101" s="438"/>
      <c r="AE101" s="438"/>
      <c r="AF101" s="438"/>
      <c r="AG101" s="438"/>
      <c r="AH101" s="438"/>
      <c r="AI101" s="438"/>
      <c r="AJ101" s="438"/>
      <c r="AK101" s="438"/>
      <c r="AL101" s="444"/>
      <c r="AM101" s="432"/>
      <c r="AN101" s="438"/>
      <c r="AO101" s="432"/>
      <c r="AP101" s="432"/>
      <c r="AQ101" s="431"/>
      <c r="AR101" s="329"/>
      <c r="AS101" s="329"/>
      <c r="AT101" s="329"/>
      <c r="AU101" s="329"/>
      <c r="AV101" s="329"/>
      <c r="AW101" s="329"/>
      <c r="AX101" s="329"/>
      <c r="AY101" s="329"/>
      <c r="AZ101" s="329"/>
      <c r="BA101" s="329"/>
      <c r="BB101" s="329"/>
      <c r="BC101" s="329"/>
      <c r="BD101" s="329"/>
      <c r="BE101" s="232"/>
      <c r="BF101" s="232"/>
      <c r="BG101" s="233"/>
      <c r="BU101" s="239" t="s">
        <v>102</v>
      </c>
      <c r="BV101" s="239">
        <f>ROUND(IF(COUNTA(J96:S107)=0,0,SUM(BV96:BV99)/(COUNTA(J96:S107))),1)</f>
        <v>0</v>
      </c>
    </row>
    <row r="102" spans="1:76" ht="24.95" customHeight="1">
      <c r="A102" s="231"/>
      <c r="B102" s="436">
        <v>3</v>
      </c>
      <c r="C102" s="439" t="s">
        <v>521</v>
      </c>
      <c r="D102" s="440"/>
      <c r="E102" s="440"/>
      <c r="F102" s="441"/>
      <c r="G102" s="441"/>
      <c r="H102" s="441"/>
      <c r="I102" s="442"/>
      <c r="J102" s="459"/>
      <c r="K102" s="460"/>
      <c r="L102" s="460"/>
      <c r="M102" s="460"/>
      <c r="N102" s="460"/>
      <c r="O102" s="460"/>
      <c r="P102" s="460"/>
      <c r="Q102" s="460"/>
      <c r="R102" s="460"/>
      <c r="S102" s="460"/>
      <c r="T102" s="460"/>
      <c r="U102" s="460"/>
      <c r="V102" s="460"/>
      <c r="W102" s="461"/>
      <c r="X102" s="438"/>
      <c r="Y102" s="438"/>
      <c r="Z102" s="438"/>
      <c r="AA102" s="438"/>
      <c r="AB102" s="438"/>
      <c r="AC102" s="438"/>
      <c r="AD102" s="438"/>
      <c r="AE102" s="438"/>
      <c r="AF102" s="438"/>
      <c r="AG102" s="438"/>
      <c r="AH102" s="438"/>
      <c r="AI102" s="438"/>
      <c r="AJ102" s="438"/>
      <c r="AK102" s="438"/>
      <c r="AL102" s="444"/>
      <c r="AM102" s="430" t="str">
        <f>IF(J102&lt;&gt;"",BT98,"")</f>
        <v/>
      </c>
      <c r="AN102" s="438"/>
      <c r="AO102" s="430" t="str">
        <f>BU98</f>
        <v/>
      </c>
      <c r="AP102" s="430" t="str">
        <f>BW98</f>
        <v/>
      </c>
      <c r="AQ102" s="431"/>
      <c r="AR102" s="329"/>
      <c r="AS102" s="329"/>
      <c r="AT102" s="329"/>
      <c r="AU102" s="329"/>
      <c r="AV102" s="329"/>
      <c r="AW102" s="329"/>
      <c r="AX102" s="329"/>
      <c r="AY102" s="329"/>
      <c r="AZ102" s="329"/>
      <c r="BA102" s="329"/>
      <c r="BB102" s="329"/>
      <c r="BC102" s="329"/>
      <c r="BD102" s="329"/>
      <c r="BE102" s="232"/>
      <c r="BF102" s="232"/>
      <c r="BG102" s="233"/>
      <c r="BN102" s="239"/>
      <c r="BO102" s="337" t="s">
        <v>782</v>
      </c>
      <c r="BP102" s="337" t="s">
        <v>783</v>
      </c>
      <c r="BQ102" s="337" t="s">
        <v>805</v>
      </c>
      <c r="BR102" s="31"/>
    </row>
    <row r="103" spans="1:76" ht="24.95" customHeight="1">
      <c r="A103" s="231"/>
      <c r="B103" s="436"/>
      <c r="C103" s="439" t="s">
        <v>522</v>
      </c>
      <c r="D103" s="440"/>
      <c r="E103" s="440"/>
      <c r="F103" s="441"/>
      <c r="G103" s="441"/>
      <c r="H103" s="441"/>
      <c r="I103" s="442"/>
      <c r="J103" s="462"/>
      <c r="K103" s="463"/>
      <c r="L103" s="463"/>
      <c r="M103" s="463"/>
      <c r="N103" s="463"/>
      <c r="O103" s="463"/>
      <c r="P103" s="463"/>
      <c r="Q103" s="463"/>
      <c r="R103" s="463"/>
      <c r="S103" s="463"/>
      <c r="T103" s="463"/>
      <c r="U103" s="463"/>
      <c r="V103" s="463"/>
      <c r="W103" s="464"/>
      <c r="X103" s="438"/>
      <c r="Y103" s="438"/>
      <c r="Z103" s="438"/>
      <c r="AA103" s="438"/>
      <c r="AB103" s="438"/>
      <c r="AC103" s="438"/>
      <c r="AD103" s="438"/>
      <c r="AE103" s="438"/>
      <c r="AF103" s="438"/>
      <c r="AG103" s="438"/>
      <c r="AH103" s="438"/>
      <c r="AI103" s="438"/>
      <c r="AJ103" s="438"/>
      <c r="AK103" s="438"/>
      <c r="AL103" s="444"/>
      <c r="AM103" s="431"/>
      <c r="AN103" s="438"/>
      <c r="AO103" s="431"/>
      <c r="AP103" s="431"/>
      <c r="AQ103" s="431"/>
      <c r="AR103" s="329"/>
      <c r="AS103" s="329"/>
      <c r="AT103" s="329"/>
      <c r="AU103" s="329"/>
      <c r="AV103" s="329"/>
      <c r="AW103" s="329"/>
      <c r="AX103" s="329"/>
      <c r="AY103" s="329"/>
      <c r="AZ103" s="329"/>
      <c r="BA103" s="329"/>
      <c r="BB103" s="329"/>
      <c r="BC103" s="329"/>
      <c r="BD103" s="329"/>
      <c r="BE103" s="232"/>
      <c r="BF103" s="232"/>
      <c r="BG103" s="233"/>
      <c r="BN103" s="337" t="s">
        <v>782</v>
      </c>
      <c r="BO103" s="239">
        <v>100</v>
      </c>
      <c r="BP103" s="239">
        <v>50</v>
      </c>
      <c r="BQ103" s="239">
        <v>0</v>
      </c>
      <c r="BR103" s="232"/>
    </row>
    <row r="104" spans="1:76" ht="24.95" customHeight="1">
      <c r="A104" s="231"/>
      <c r="B104" s="436"/>
      <c r="C104" s="439" t="s">
        <v>523</v>
      </c>
      <c r="D104" s="440"/>
      <c r="E104" s="440"/>
      <c r="F104" s="441"/>
      <c r="G104" s="441"/>
      <c r="H104" s="441"/>
      <c r="I104" s="442"/>
      <c r="J104" s="465"/>
      <c r="K104" s="466"/>
      <c r="L104" s="466"/>
      <c r="M104" s="466"/>
      <c r="N104" s="466"/>
      <c r="O104" s="466"/>
      <c r="P104" s="466"/>
      <c r="Q104" s="466"/>
      <c r="R104" s="466"/>
      <c r="S104" s="466"/>
      <c r="T104" s="466"/>
      <c r="U104" s="466"/>
      <c r="V104" s="466"/>
      <c r="W104" s="467"/>
      <c r="X104" s="438"/>
      <c r="Y104" s="438"/>
      <c r="Z104" s="438"/>
      <c r="AA104" s="438"/>
      <c r="AB104" s="438"/>
      <c r="AC104" s="438"/>
      <c r="AD104" s="438"/>
      <c r="AE104" s="438"/>
      <c r="AF104" s="438"/>
      <c r="AG104" s="438"/>
      <c r="AH104" s="438"/>
      <c r="AI104" s="438"/>
      <c r="AJ104" s="438"/>
      <c r="AK104" s="438"/>
      <c r="AL104" s="444"/>
      <c r="AM104" s="432"/>
      <c r="AN104" s="438"/>
      <c r="AO104" s="432"/>
      <c r="AP104" s="432"/>
      <c r="AQ104" s="431"/>
      <c r="AR104" s="329"/>
      <c r="AS104" s="329"/>
      <c r="AT104" s="329"/>
      <c r="AU104" s="329"/>
      <c r="AV104" s="329"/>
      <c r="AW104" s="329"/>
      <c r="AX104" s="329"/>
      <c r="AY104" s="329"/>
      <c r="AZ104" s="329"/>
      <c r="BA104" s="329"/>
      <c r="BB104" s="329"/>
      <c r="BC104" s="329"/>
      <c r="BD104" s="329"/>
      <c r="BE104" s="232"/>
      <c r="BF104" s="232"/>
      <c r="BG104" s="233"/>
      <c r="BN104" s="337" t="s">
        <v>783</v>
      </c>
      <c r="BO104" s="239">
        <v>50</v>
      </c>
      <c r="BP104" s="239">
        <v>50</v>
      </c>
      <c r="BQ104" s="239">
        <v>0</v>
      </c>
      <c r="BR104" s="232"/>
    </row>
    <row r="105" spans="1:76" ht="24.95" customHeight="1">
      <c r="A105" s="231"/>
      <c r="B105" s="436">
        <v>4</v>
      </c>
      <c r="C105" s="439" t="s">
        <v>521</v>
      </c>
      <c r="D105" s="440"/>
      <c r="E105" s="440"/>
      <c r="F105" s="441"/>
      <c r="G105" s="441"/>
      <c r="H105" s="441"/>
      <c r="I105" s="442"/>
      <c r="J105" s="459"/>
      <c r="K105" s="460"/>
      <c r="L105" s="460"/>
      <c r="M105" s="460"/>
      <c r="N105" s="460"/>
      <c r="O105" s="460"/>
      <c r="P105" s="460"/>
      <c r="Q105" s="460"/>
      <c r="R105" s="460"/>
      <c r="S105" s="460"/>
      <c r="T105" s="460"/>
      <c r="U105" s="460"/>
      <c r="V105" s="460"/>
      <c r="W105" s="461"/>
      <c r="X105" s="438"/>
      <c r="Y105" s="438"/>
      <c r="Z105" s="438"/>
      <c r="AA105" s="438"/>
      <c r="AB105" s="438"/>
      <c r="AC105" s="438"/>
      <c r="AD105" s="438"/>
      <c r="AE105" s="438"/>
      <c r="AF105" s="438"/>
      <c r="AG105" s="438"/>
      <c r="AH105" s="438"/>
      <c r="AI105" s="438"/>
      <c r="AJ105" s="438"/>
      <c r="AK105" s="438"/>
      <c r="AL105" s="444"/>
      <c r="AM105" s="430" t="str">
        <f>IF(J105&lt;&gt;"",BT99,"")</f>
        <v/>
      </c>
      <c r="AN105" s="438"/>
      <c r="AO105" s="430" t="str">
        <f>BU99</f>
        <v/>
      </c>
      <c r="AP105" s="430" t="str">
        <f>BW99</f>
        <v/>
      </c>
      <c r="AQ105" s="431"/>
      <c r="AR105" s="329"/>
      <c r="AS105" s="329"/>
      <c r="AT105" s="329"/>
      <c r="AU105" s="329"/>
      <c r="AV105" s="329"/>
      <c r="AW105" s="329"/>
      <c r="AX105" s="329"/>
      <c r="AY105" s="329"/>
      <c r="AZ105" s="329"/>
      <c r="BA105" s="329"/>
      <c r="BB105" s="329"/>
      <c r="BC105" s="329"/>
      <c r="BD105" s="329"/>
      <c r="BE105" s="232"/>
      <c r="BF105" s="232"/>
      <c r="BG105" s="233"/>
      <c r="BN105" s="337" t="s">
        <v>805</v>
      </c>
      <c r="BO105" s="239">
        <v>0</v>
      </c>
      <c r="BP105" s="239">
        <v>0</v>
      </c>
      <c r="BQ105" s="239">
        <v>0</v>
      </c>
      <c r="BR105" s="232"/>
    </row>
    <row r="106" spans="1:76" ht="24.95" customHeight="1">
      <c r="A106" s="231"/>
      <c r="B106" s="436"/>
      <c r="C106" s="439" t="s">
        <v>522</v>
      </c>
      <c r="D106" s="440"/>
      <c r="E106" s="440"/>
      <c r="F106" s="441"/>
      <c r="G106" s="441"/>
      <c r="H106" s="441"/>
      <c r="I106" s="442"/>
      <c r="J106" s="462"/>
      <c r="K106" s="463"/>
      <c r="L106" s="463"/>
      <c r="M106" s="463"/>
      <c r="N106" s="463"/>
      <c r="O106" s="463"/>
      <c r="P106" s="463"/>
      <c r="Q106" s="463"/>
      <c r="R106" s="463"/>
      <c r="S106" s="463"/>
      <c r="T106" s="463"/>
      <c r="U106" s="463"/>
      <c r="V106" s="463"/>
      <c r="W106" s="464"/>
      <c r="X106" s="438"/>
      <c r="Y106" s="438"/>
      <c r="Z106" s="438"/>
      <c r="AA106" s="438"/>
      <c r="AB106" s="438"/>
      <c r="AC106" s="438"/>
      <c r="AD106" s="438"/>
      <c r="AE106" s="438"/>
      <c r="AF106" s="438"/>
      <c r="AG106" s="438"/>
      <c r="AH106" s="438"/>
      <c r="AI106" s="438"/>
      <c r="AJ106" s="438"/>
      <c r="AK106" s="438"/>
      <c r="AL106" s="444"/>
      <c r="AM106" s="431"/>
      <c r="AN106" s="438"/>
      <c r="AO106" s="431"/>
      <c r="AP106" s="431"/>
      <c r="AQ106" s="431"/>
      <c r="AR106" s="329"/>
      <c r="AS106" s="329"/>
      <c r="AT106" s="329"/>
      <c r="AU106" s="329"/>
      <c r="AV106" s="329"/>
      <c r="AW106" s="329"/>
      <c r="AX106" s="329"/>
      <c r="AY106" s="329"/>
      <c r="AZ106" s="329"/>
      <c r="BA106" s="329"/>
      <c r="BB106" s="329"/>
      <c r="BC106" s="329"/>
      <c r="BD106" s="329"/>
      <c r="BE106" s="232"/>
      <c r="BF106" s="232"/>
      <c r="BG106" s="233"/>
      <c r="BK106" s="232"/>
      <c r="BL106" s="232"/>
      <c r="BM106" s="232"/>
      <c r="BN106" s="232"/>
      <c r="BO106" s="232"/>
      <c r="BP106" s="232"/>
      <c r="BQ106" s="232"/>
      <c r="BR106" s="232"/>
      <c r="BS106" s="232"/>
      <c r="BT106" s="232"/>
      <c r="BU106" s="232"/>
    </row>
    <row r="107" spans="1:76" ht="24.95" customHeight="1">
      <c r="A107" s="231"/>
      <c r="B107" s="436"/>
      <c r="C107" s="439" t="s">
        <v>523</v>
      </c>
      <c r="D107" s="440"/>
      <c r="E107" s="440"/>
      <c r="F107" s="441"/>
      <c r="G107" s="441"/>
      <c r="H107" s="441"/>
      <c r="I107" s="442"/>
      <c r="J107" s="465"/>
      <c r="K107" s="466"/>
      <c r="L107" s="466"/>
      <c r="M107" s="466"/>
      <c r="N107" s="466"/>
      <c r="O107" s="466"/>
      <c r="P107" s="466"/>
      <c r="Q107" s="466"/>
      <c r="R107" s="466"/>
      <c r="S107" s="466"/>
      <c r="T107" s="466"/>
      <c r="U107" s="466"/>
      <c r="V107" s="466"/>
      <c r="W107" s="467"/>
      <c r="X107" s="438"/>
      <c r="Y107" s="438"/>
      <c r="Z107" s="438"/>
      <c r="AA107" s="438"/>
      <c r="AB107" s="438"/>
      <c r="AC107" s="438"/>
      <c r="AD107" s="438"/>
      <c r="AE107" s="438"/>
      <c r="AF107" s="438"/>
      <c r="AG107" s="438"/>
      <c r="AH107" s="438"/>
      <c r="AI107" s="438"/>
      <c r="AJ107" s="438"/>
      <c r="AK107" s="438"/>
      <c r="AL107" s="444"/>
      <c r="AM107" s="432"/>
      <c r="AN107" s="438"/>
      <c r="AO107" s="432"/>
      <c r="AP107" s="432"/>
      <c r="AQ107" s="432"/>
      <c r="AR107" s="329"/>
      <c r="AS107" s="329"/>
      <c r="AT107" s="329"/>
      <c r="AU107" s="329"/>
      <c r="AV107" s="329"/>
      <c r="AW107" s="329"/>
      <c r="AX107" s="329"/>
      <c r="AY107" s="329"/>
      <c r="AZ107" s="329"/>
      <c r="BA107" s="329"/>
      <c r="BB107" s="329"/>
      <c r="BC107" s="329"/>
      <c r="BD107" s="329"/>
      <c r="BE107" s="232"/>
      <c r="BF107" s="232"/>
      <c r="BG107" s="233"/>
      <c r="BK107" s="232"/>
      <c r="BL107" s="232"/>
      <c r="BM107" s="232"/>
      <c r="BN107" s="232"/>
      <c r="BO107" s="232"/>
      <c r="BP107" s="232"/>
      <c r="BQ107" s="232"/>
      <c r="BR107" s="232"/>
      <c r="BS107" s="232"/>
      <c r="BT107" s="232"/>
      <c r="BU107" s="232"/>
    </row>
    <row r="108" spans="1:76" s="262" customFormat="1" ht="14.45" customHeight="1">
      <c r="A108" s="236"/>
      <c r="B108" s="234"/>
      <c r="C108" s="234"/>
      <c r="D108" s="246"/>
      <c r="E108" s="246"/>
      <c r="F108" s="246"/>
      <c r="G108" s="246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1"/>
      <c r="U108" s="261"/>
      <c r="V108" s="261"/>
      <c r="W108" s="261"/>
      <c r="X108" s="246"/>
      <c r="Y108" s="246"/>
      <c r="Z108" s="246"/>
      <c r="AA108" s="246"/>
      <c r="AB108" s="246"/>
      <c r="AC108" s="246"/>
      <c r="AD108" s="261"/>
      <c r="AE108" s="261"/>
      <c r="AF108" s="246"/>
      <c r="AG108" s="246"/>
      <c r="AH108" s="246"/>
      <c r="AI108" s="246"/>
      <c r="AJ108" s="246"/>
      <c r="AK108" s="246"/>
      <c r="AL108" s="246"/>
      <c r="AM108" s="246"/>
      <c r="AN108" s="246"/>
      <c r="AO108" s="246"/>
      <c r="AP108" s="246"/>
      <c r="AQ108" s="246"/>
      <c r="AR108" s="246"/>
      <c r="AS108" s="246"/>
      <c r="AT108" s="246"/>
      <c r="AU108" s="246"/>
      <c r="AV108" s="246"/>
      <c r="AW108" s="246"/>
      <c r="AX108" s="246"/>
      <c r="AY108" s="246"/>
      <c r="AZ108" s="246"/>
      <c r="BA108" s="246"/>
      <c r="BB108" s="246"/>
      <c r="BC108" s="246"/>
      <c r="BD108" s="246"/>
      <c r="BE108" s="234"/>
      <c r="BF108" s="234"/>
      <c r="BG108" s="235"/>
      <c r="BK108" s="234"/>
      <c r="BL108" s="234"/>
      <c r="BM108" s="234"/>
      <c r="BN108" s="234"/>
      <c r="BO108" s="234"/>
      <c r="BP108" s="234"/>
      <c r="BQ108" s="234"/>
      <c r="BR108" s="234"/>
      <c r="BS108" s="234"/>
      <c r="BT108" s="234"/>
      <c r="BU108" s="234"/>
      <c r="BV108" s="234"/>
      <c r="BW108" s="234"/>
    </row>
    <row r="109" spans="1:76" s="262" customFormat="1" ht="12.75" customHeight="1">
      <c r="A109" s="236"/>
      <c r="B109" s="234"/>
      <c r="C109" s="234"/>
      <c r="D109" s="246"/>
      <c r="E109" s="246"/>
      <c r="F109" s="246"/>
      <c r="G109" s="246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1"/>
      <c r="U109" s="261"/>
      <c r="V109" s="261"/>
      <c r="W109" s="261"/>
      <c r="X109" s="246"/>
      <c r="Y109" s="246"/>
      <c r="Z109" s="246"/>
      <c r="AA109" s="246"/>
      <c r="AB109" s="246"/>
      <c r="AC109" s="246"/>
      <c r="AD109" s="261"/>
      <c r="AF109" s="246"/>
      <c r="AG109" s="246"/>
      <c r="AH109" s="246"/>
      <c r="AI109" s="246"/>
      <c r="AJ109" s="246"/>
      <c r="AK109" s="246"/>
      <c r="AL109" s="246"/>
      <c r="AM109" s="246"/>
      <c r="AN109" s="246"/>
      <c r="AO109" s="246"/>
      <c r="AP109" s="246"/>
      <c r="AQ109" s="246"/>
      <c r="AR109" s="246"/>
      <c r="AS109" s="246"/>
      <c r="AT109" s="246"/>
      <c r="AU109" s="246"/>
      <c r="AV109" s="246"/>
      <c r="AW109" s="246"/>
      <c r="AX109" s="246"/>
      <c r="AY109" s="246"/>
      <c r="AZ109" s="246"/>
      <c r="BA109" s="246"/>
      <c r="BB109" s="246"/>
      <c r="BC109" s="246"/>
      <c r="BD109" s="246"/>
      <c r="BE109" s="234"/>
      <c r="BF109" s="234"/>
      <c r="BG109" s="235"/>
      <c r="BK109" s="234"/>
      <c r="BL109" s="234"/>
      <c r="BM109" s="234"/>
      <c r="BN109" s="363"/>
      <c r="BO109" s="234"/>
      <c r="BP109" s="234"/>
      <c r="BQ109" s="234"/>
      <c r="BR109" s="234"/>
      <c r="BS109" s="234"/>
      <c r="BT109" s="234"/>
      <c r="BU109" s="234"/>
      <c r="BV109" s="234"/>
      <c r="BW109" s="234"/>
    </row>
    <row r="110" spans="1:76" s="262" customFormat="1" ht="51.75" customHeight="1">
      <c r="A110" s="236"/>
      <c r="B110" s="234"/>
      <c r="C110" s="234"/>
      <c r="D110" s="246"/>
      <c r="E110" s="246"/>
      <c r="F110" s="246"/>
      <c r="G110" s="246"/>
      <c r="P110" s="569" t="s">
        <v>841</v>
      </c>
      <c r="Q110" s="569"/>
      <c r="R110" s="569"/>
      <c r="S110" s="569"/>
      <c r="T110" s="569"/>
      <c r="U110" s="569"/>
      <c r="V110" s="569"/>
      <c r="W110" s="569"/>
      <c r="X110" s="569"/>
      <c r="Y110" s="569"/>
      <c r="Z110" s="569"/>
      <c r="AA110" s="569"/>
      <c r="AB110" s="569"/>
      <c r="AC110" s="569" t="s">
        <v>842</v>
      </c>
      <c r="AD110" s="569"/>
      <c r="AE110" s="569"/>
      <c r="AF110" s="569"/>
      <c r="AG110" s="569"/>
      <c r="AH110" s="569"/>
      <c r="AI110" s="569"/>
      <c r="AJ110" s="569"/>
      <c r="AK110" s="569"/>
      <c r="AL110" s="569"/>
      <c r="AM110" s="569"/>
      <c r="AN110" s="569"/>
      <c r="AO110" s="246"/>
      <c r="AP110" s="246"/>
      <c r="AQ110" s="246"/>
      <c r="AR110" s="246"/>
      <c r="AS110" s="246"/>
      <c r="AT110" s="246"/>
      <c r="AU110" s="246"/>
      <c r="AV110" s="246"/>
      <c r="AW110" s="246"/>
      <c r="AX110" s="246"/>
      <c r="AY110" s="246"/>
      <c r="AZ110" s="246"/>
      <c r="BA110" s="246"/>
      <c r="BB110" s="246"/>
      <c r="BC110" s="246"/>
      <c r="BD110" s="246"/>
      <c r="BE110" s="234"/>
      <c r="BF110" s="234"/>
      <c r="BG110" s="235"/>
      <c r="BK110" s="234"/>
      <c r="BL110" s="234"/>
      <c r="BM110" s="234"/>
      <c r="BN110" s="363"/>
      <c r="BO110" s="363"/>
      <c r="BP110" s="363"/>
      <c r="BQ110" s="363"/>
      <c r="BR110" s="363"/>
      <c r="BS110" s="392"/>
      <c r="BT110" s="234"/>
      <c r="BU110" s="234"/>
      <c r="BV110" s="234"/>
      <c r="BW110" s="234"/>
    </row>
    <row r="111" spans="1:76" s="262" customFormat="1" ht="38.25" customHeight="1">
      <c r="A111" s="236"/>
      <c r="B111" s="234"/>
      <c r="C111" s="234"/>
      <c r="D111" s="246"/>
      <c r="E111" s="246"/>
      <c r="F111" s="246"/>
      <c r="G111" s="246"/>
      <c r="P111" s="568" t="str">
        <f>IF(AQ82="","No se identifican controles preventivos",AQ82)</f>
        <v>No se identifican controles preventivos</v>
      </c>
      <c r="Q111" s="568"/>
      <c r="R111" s="568"/>
      <c r="S111" s="568"/>
      <c r="T111" s="568"/>
      <c r="U111" s="568"/>
      <c r="V111" s="568"/>
      <c r="W111" s="568"/>
      <c r="X111" s="568"/>
      <c r="Y111" s="568"/>
      <c r="Z111" s="568"/>
      <c r="AA111" s="568"/>
      <c r="AB111" s="568"/>
      <c r="AC111" s="568" t="str">
        <f>IF(AQ96="","No se identifican controles detectivos",AQ96)</f>
        <v>No se identifican controles detectivos</v>
      </c>
      <c r="AD111" s="568"/>
      <c r="AE111" s="568"/>
      <c r="AF111" s="568"/>
      <c r="AG111" s="568"/>
      <c r="AH111" s="568"/>
      <c r="AI111" s="568"/>
      <c r="AJ111" s="568"/>
      <c r="AK111" s="568"/>
      <c r="AL111" s="568"/>
      <c r="AM111" s="568"/>
      <c r="AN111" s="568"/>
      <c r="AO111" s="246"/>
      <c r="AP111" s="246"/>
      <c r="AQ111" s="246"/>
      <c r="AR111" s="246"/>
      <c r="AS111" s="246"/>
      <c r="AT111" s="246"/>
      <c r="AU111" s="246"/>
      <c r="AV111" s="246"/>
      <c r="AW111" s="246"/>
      <c r="AX111" s="246"/>
      <c r="AY111" s="246"/>
      <c r="AZ111" s="246"/>
      <c r="BA111" s="246"/>
      <c r="BB111" s="246"/>
      <c r="BC111" s="246"/>
      <c r="BD111" s="246"/>
      <c r="BE111" s="234"/>
      <c r="BF111" s="234"/>
      <c r="BG111" s="235"/>
      <c r="BK111" s="234"/>
      <c r="BL111" s="234"/>
      <c r="BM111" s="234"/>
      <c r="BP111" s="393"/>
      <c r="BQ111" s="393"/>
      <c r="BR111" s="393"/>
      <c r="BS111" s="394"/>
      <c r="BT111" s="234"/>
      <c r="BU111" s="234"/>
      <c r="BV111" s="234"/>
      <c r="BW111" s="234"/>
    </row>
    <row r="112" spans="1:76" s="262" customFormat="1" ht="30.75" customHeight="1">
      <c r="A112" s="236"/>
      <c r="B112" s="234"/>
      <c r="C112" s="234"/>
      <c r="D112" s="246"/>
      <c r="E112" s="246"/>
      <c r="F112" s="246"/>
      <c r="G112" s="246"/>
      <c r="BK112" s="234"/>
      <c r="BL112" s="234"/>
      <c r="BM112" s="234"/>
      <c r="BP112" s="234"/>
      <c r="BQ112" s="234"/>
      <c r="BR112" s="234"/>
      <c r="BS112" s="234"/>
      <c r="BT112" s="234"/>
      <c r="BU112" s="234"/>
      <c r="BV112" s="234"/>
      <c r="BW112" s="234"/>
    </row>
    <row r="113" spans="1:79" ht="15.75" thickBot="1">
      <c r="A113" s="256"/>
      <c r="B113" s="257"/>
      <c r="C113" s="257"/>
      <c r="D113" s="257"/>
      <c r="E113" s="257"/>
      <c r="F113" s="257"/>
      <c r="G113" s="257"/>
      <c r="BM113" s="232"/>
      <c r="BN113" s="232"/>
      <c r="BO113" s="493"/>
      <c r="BP113" s="493"/>
      <c r="BQ113" s="493"/>
      <c r="BR113" s="372"/>
      <c r="BS113" s="232"/>
      <c r="BT113" s="232"/>
      <c r="BU113" s="232"/>
      <c r="BV113" s="232"/>
      <c r="BW113" s="232"/>
    </row>
    <row r="114" spans="1:79" ht="32.450000000000003" customHeight="1" thickBot="1">
      <c r="A114" s="433" t="s">
        <v>517</v>
      </c>
      <c r="B114" s="434"/>
      <c r="C114" s="434"/>
      <c r="D114" s="434"/>
      <c r="E114" s="434"/>
      <c r="F114" s="434"/>
      <c r="G114" s="434"/>
      <c r="H114" s="434"/>
      <c r="I114" s="434"/>
      <c r="J114" s="434"/>
      <c r="K114" s="434"/>
      <c r="L114" s="434"/>
      <c r="M114" s="434"/>
      <c r="N114" s="434"/>
      <c r="O114" s="434"/>
      <c r="P114" s="434"/>
      <c r="Q114" s="434"/>
      <c r="R114" s="434"/>
      <c r="S114" s="434"/>
      <c r="T114" s="434"/>
      <c r="U114" s="434"/>
      <c r="V114" s="434"/>
      <c r="W114" s="434"/>
      <c r="X114" s="434"/>
      <c r="Y114" s="434"/>
      <c r="Z114" s="434"/>
      <c r="AA114" s="434"/>
      <c r="AB114" s="434"/>
      <c r="AC114" s="434"/>
      <c r="AD114" s="434"/>
      <c r="AE114" s="434"/>
      <c r="AF114" s="434"/>
      <c r="AG114" s="434"/>
      <c r="AH114" s="434"/>
      <c r="AI114" s="434"/>
      <c r="AJ114" s="434"/>
      <c r="AK114" s="434"/>
      <c r="AL114" s="434"/>
      <c r="AM114" s="434"/>
      <c r="AN114" s="434"/>
      <c r="AO114" s="434"/>
      <c r="AP114" s="434"/>
      <c r="AQ114" s="434"/>
      <c r="AR114" s="434"/>
      <c r="AS114" s="434"/>
      <c r="AT114" s="434"/>
      <c r="AU114" s="434"/>
      <c r="AV114" s="434"/>
      <c r="AW114" s="434"/>
      <c r="AX114" s="434"/>
      <c r="AY114" s="434"/>
      <c r="AZ114" s="434"/>
      <c r="BA114" s="434"/>
      <c r="BB114" s="434"/>
      <c r="BC114" s="434"/>
      <c r="BD114" s="434"/>
      <c r="BE114" s="434"/>
      <c r="BF114" s="434"/>
      <c r="BG114" s="435"/>
      <c r="BM114" s="232"/>
      <c r="BN114" s="232"/>
      <c r="BO114" s="31"/>
      <c r="BP114" s="31"/>
      <c r="BQ114" s="31"/>
      <c r="BR114" s="31"/>
      <c r="BS114" s="375"/>
      <c r="BT114" s="232"/>
      <c r="BU114" s="232"/>
      <c r="BV114" s="232"/>
      <c r="BW114" s="232"/>
    </row>
    <row r="115" spans="1:79" ht="38.25" customHeight="1">
      <c r="A115" s="385"/>
      <c r="B115" s="386"/>
      <c r="C115" s="386"/>
      <c r="D115" s="386"/>
      <c r="E115" s="386"/>
      <c r="F115" s="386"/>
      <c r="G115" s="386"/>
      <c r="H115" s="386"/>
      <c r="I115" s="386"/>
      <c r="J115" s="386"/>
      <c r="K115" s="19"/>
      <c r="L115" s="19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  <c r="BB115" s="232"/>
      <c r="BC115" s="232"/>
      <c r="BD115" s="232"/>
      <c r="BE115" s="232"/>
      <c r="BF115" s="232"/>
      <c r="BG115" s="233"/>
      <c r="BM115" s="426"/>
      <c r="BN115" s="31"/>
      <c r="BO115" s="232"/>
      <c r="BP115" s="232"/>
      <c r="BQ115" s="232"/>
      <c r="BR115" s="232"/>
      <c r="BS115" s="232"/>
      <c r="BT115" s="232"/>
      <c r="BU115" s="19"/>
      <c r="BV115" s="232"/>
      <c r="BW115" s="232"/>
    </row>
    <row r="116" spans="1:79" ht="31.5" customHeight="1">
      <c r="A116" s="385"/>
      <c r="C116" s="445" t="s">
        <v>103</v>
      </c>
      <c r="D116" s="446"/>
      <c r="E116" s="446"/>
      <c r="F116" s="446"/>
      <c r="G116" s="446"/>
      <c r="H116" s="446"/>
      <c r="I116" s="446"/>
      <c r="J116" s="446"/>
      <c r="K116" s="446"/>
      <c r="L116" s="446"/>
      <c r="M116" s="446"/>
      <c r="N116" s="446"/>
      <c r="O116" s="446"/>
      <c r="P116" s="446"/>
      <c r="Q116" s="446"/>
      <c r="R116" s="447"/>
      <c r="S116" s="232"/>
      <c r="T116" s="232"/>
      <c r="U116" s="232"/>
      <c r="V116" s="232"/>
      <c r="W116" s="232"/>
      <c r="X116" s="232"/>
      <c r="Y116" s="232"/>
      <c r="Z116" s="263" t="str">
        <f>CONCATENATE("Los controles actualmente implementados le permiten disminuir ",G118," niveles en la probabilidad de ocurrencia del riesgo")</f>
        <v>Los controles actualmente implementados le permiten disminuir 0 niveles en la probabilidad de ocurrencia del riesgo</v>
      </c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63"/>
      <c r="AL116" s="263"/>
      <c r="AM116" s="263"/>
      <c r="AN116" s="263"/>
      <c r="AO116" s="263"/>
      <c r="AP116" s="263"/>
      <c r="AQ116" s="263"/>
      <c r="AR116" s="263"/>
      <c r="AS116" s="263"/>
      <c r="AT116" s="263"/>
      <c r="AU116" s="263"/>
      <c r="AV116" s="263"/>
      <c r="AW116" s="263"/>
      <c r="AX116" s="263"/>
      <c r="AY116" s="263"/>
      <c r="AZ116" s="263"/>
      <c r="BA116" s="263"/>
      <c r="BB116" s="263"/>
      <c r="BC116" s="263"/>
      <c r="BD116" s="263"/>
      <c r="BE116" s="263"/>
      <c r="BF116" s="263"/>
      <c r="BG116" s="233"/>
      <c r="BM116" s="426"/>
      <c r="BN116" s="373" t="s">
        <v>859</v>
      </c>
      <c r="BO116" s="373">
        <f>IF(BX82="Fuerte",2,IF(BX82="Moderado",1,0))</f>
        <v>0</v>
      </c>
      <c r="BP116" s="232"/>
      <c r="BQ116" s="232"/>
      <c r="BR116" s="232"/>
      <c r="BS116" s="232"/>
      <c r="BT116" s="232"/>
      <c r="BU116" s="31"/>
      <c r="BV116" s="232"/>
      <c r="BW116" s="232"/>
    </row>
    <row r="117" spans="1:79" ht="30">
      <c r="A117" s="385"/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  <c r="Q117" s="386"/>
      <c r="R117" s="386"/>
      <c r="S117" s="232"/>
      <c r="T117" s="232"/>
      <c r="U117" s="232"/>
      <c r="V117" s="232"/>
      <c r="W117" s="232"/>
      <c r="X117" s="232"/>
      <c r="Y117" s="232"/>
      <c r="Z117" s="263" t="str">
        <f>CONCATENATE("Los controles actualmente implementados le permiten disminuir ",Q118," niveles en el impacto del riesgo")</f>
        <v>Los controles actualmente implementados le permiten disminuir 0 niveles en el impacto del riesgo</v>
      </c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32"/>
      <c r="AT117" s="232"/>
      <c r="AU117" s="232"/>
      <c r="AV117" s="232"/>
      <c r="AW117" s="232"/>
      <c r="AX117" s="232"/>
      <c r="AY117" s="232"/>
      <c r="AZ117" s="232"/>
      <c r="BA117" s="232"/>
      <c r="BB117" s="232"/>
      <c r="BC117" s="232"/>
      <c r="BD117" s="232"/>
      <c r="BE117" s="232"/>
      <c r="BF117" s="232"/>
      <c r="BG117" s="233"/>
      <c r="BM117" s="426"/>
      <c r="BN117" s="373" t="s">
        <v>860</v>
      </c>
      <c r="BO117" s="373">
        <f>IF(BX96="Fuerte",2,IF(BX96="Moderado",1,0))</f>
        <v>0</v>
      </c>
      <c r="BP117" s="232"/>
      <c r="BQ117" s="232"/>
      <c r="BR117" s="232"/>
      <c r="BS117" s="232"/>
      <c r="BT117" s="232"/>
      <c r="BU117" s="232"/>
      <c r="BV117" s="232"/>
      <c r="BW117" s="232"/>
    </row>
    <row r="118" spans="1:79">
      <c r="A118" s="385"/>
      <c r="B118" s="469" t="s">
        <v>82</v>
      </c>
      <c r="C118" s="428"/>
      <c r="D118" s="428"/>
      <c r="E118" s="428"/>
      <c r="F118" s="428"/>
      <c r="G118" s="377">
        <f>BO116</f>
        <v>0</v>
      </c>
      <c r="H118" s="264"/>
      <c r="I118" s="232"/>
      <c r="J118" s="232"/>
      <c r="K118" s="232"/>
      <c r="L118" s="470" t="s">
        <v>81</v>
      </c>
      <c r="M118" s="470"/>
      <c r="N118" s="470"/>
      <c r="O118" s="470"/>
      <c r="P118" s="469"/>
      <c r="Q118" s="471">
        <f>IF( AK13=1,0,BO117)</f>
        <v>0</v>
      </c>
      <c r="R118" s="471"/>
      <c r="S118" s="232"/>
      <c r="T118" s="232"/>
      <c r="U118" s="232"/>
      <c r="V118" s="232"/>
      <c r="W118" s="232"/>
      <c r="X118" s="232"/>
      <c r="Y118" s="232"/>
      <c r="Z118" s="305" t="str">
        <f>IF($AK13=1," Recuerde que para los riesgos de corrrupcion el impacto no disminuye","")</f>
        <v/>
      </c>
      <c r="AA118" s="232"/>
      <c r="AB118" s="232"/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232"/>
      <c r="AQ118" s="232"/>
      <c r="AR118" s="232"/>
      <c r="AS118" s="232"/>
      <c r="AT118" s="232"/>
      <c r="AU118" s="232"/>
      <c r="AV118" s="232"/>
      <c r="AW118" s="232"/>
      <c r="AX118" s="232"/>
      <c r="AY118" s="232"/>
      <c r="AZ118" s="232"/>
      <c r="BA118" s="232"/>
      <c r="BB118" s="232"/>
      <c r="BC118" s="232"/>
      <c r="BD118" s="232"/>
      <c r="BE118" s="232"/>
      <c r="BF118" s="232"/>
      <c r="BG118" s="233"/>
      <c r="BM118" s="232"/>
      <c r="BN118" s="31"/>
      <c r="BO118" s="232"/>
      <c r="BP118" s="232"/>
      <c r="BQ118" s="232"/>
      <c r="BR118" s="232"/>
      <c r="BS118" s="232"/>
      <c r="BT118" s="232"/>
      <c r="BU118" s="232"/>
      <c r="BV118" s="232"/>
      <c r="BW118" s="232"/>
    </row>
    <row r="119" spans="1:79">
      <c r="A119" s="385"/>
      <c r="B119" s="386"/>
      <c r="C119" s="386"/>
      <c r="D119" s="386"/>
      <c r="E119" s="386"/>
      <c r="F119" s="386"/>
      <c r="G119" s="386"/>
      <c r="H119" s="386"/>
      <c r="I119" s="386"/>
      <c r="J119" s="386"/>
      <c r="K119" s="19"/>
      <c r="L119" s="19"/>
      <c r="M119" s="232"/>
      <c r="N119" s="232"/>
      <c r="O119" s="232"/>
      <c r="P119" s="232"/>
      <c r="Q119" s="232"/>
      <c r="R119" s="232"/>
      <c r="S119" s="232"/>
      <c r="T119" s="232"/>
      <c r="U119" s="376"/>
      <c r="V119" s="376"/>
      <c r="W119" s="376"/>
      <c r="X119" s="376"/>
      <c r="Y119" s="376"/>
      <c r="Z119" s="376"/>
      <c r="AA119" s="376"/>
      <c r="AB119" s="232"/>
      <c r="AC119" s="232"/>
      <c r="AD119" s="232"/>
      <c r="AE119" s="376"/>
      <c r="AF119" s="376"/>
      <c r="AG119" s="376"/>
      <c r="AH119" s="376"/>
      <c r="AI119" s="376"/>
      <c r="AJ119" s="376"/>
      <c r="AK119" s="376"/>
      <c r="AL119" s="376"/>
      <c r="AM119" s="232"/>
      <c r="AN119" s="232"/>
      <c r="BB119" s="232"/>
      <c r="BC119" s="232"/>
      <c r="BD119" s="232"/>
      <c r="BE119" s="232"/>
      <c r="BF119" s="232"/>
      <c r="BG119" s="233"/>
      <c r="BM119" s="232"/>
      <c r="BN119" s="232"/>
      <c r="BO119" s="232"/>
      <c r="BP119" s="232"/>
      <c r="BQ119" s="232"/>
      <c r="BR119" s="232"/>
      <c r="BS119" s="232"/>
      <c r="BT119" s="232"/>
      <c r="BU119" s="232"/>
      <c r="BV119" s="232"/>
      <c r="BW119" s="232"/>
    </row>
    <row r="120" spans="1:79">
      <c r="A120" s="385"/>
      <c r="B120" s="386"/>
      <c r="C120" s="386"/>
      <c r="D120" s="386"/>
      <c r="E120" s="386"/>
      <c r="F120" s="386"/>
      <c r="G120" s="386"/>
      <c r="H120" s="386"/>
      <c r="I120" s="386"/>
      <c r="J120" s="386"/>
      <c r="K120" s="19"/>
      <c r="L120" s="19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  <c r="AC120" s="232"/>
      <c r="AD120" s="232"/>
      <c r="AE120" s="232"/>
      <c r="AF120" s="232"/>
      <c r="AG120" s="232"/>
      <c r="AH120" s="232"/>
      <c r="AI120" s="232"/>
      <c r="AJ120" s="232"/>
      <c r="AK120" s="232"/>
      <c r="AL120" s="232"/>
      <c r="AM120" s="232"/>
      <c r="AN120" s="232"/>
      <c r="BB120" s="232"/>
      <c r="BC120" s="232"/>
      <c r="BD120" s="232"/>
      <c r="BE120" s="232"/>
      <c r="BF120" s="232"/>
      <c r="BG120" s="233"/>
      <c r="BM120" s="232"/>
      <c r="BN120" s="232"/>
      <c r="BO120" s="232"/>
      <c r="BP120" s="232"/>
      <c r="BQ120" s="232"/>
      <c r="BR120" s="232"/>
      <c r="BS120" s="232"/>
      <c r="BT120" s="232"/>
      <c r="BU120" s="232"/>
      <c r="BV120" s="232"/>
      <c r="BW120" s="232"/>
    </row>
    <row r="121" spans="1:79">
      <c r="A121" s="385"/>
      <c r="B121" s="386"/>
      <c r="C121" s="386"/>
      <c r="D121" s="386"/>
      <c r="E121" s="386"/>
      <c r="F121" s="386"/>
      <c r="G121" s="386"/>
      <c r="H121" s="386"/>
      <c r="I121" s="386"/>
      <c r="J121" s="386"/>
      <c r="K121" s="19"/>
      <c r="L121" s="19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/>
      <c r="AF121" s="232"/>
      <c r="AG121" s="232"/>
      <c r="AH121" s="232"/>
      <c r="AI121" s="232"/>
      <c r="AJ121" s="232"/>
      <c r="AK121" s="232"/>
      <c r="AL121" s="232"/>
      <c r="AM121" s="232"/>
      <c r="AN121" s="232"/>
      <c r="BB121" s="232"/>
      <c r="BC121" s="232"/>
      <c r="BD121" s="232"/>
      <c r="BE121" s="232"/>
      <c r="BF121" s="232"/>
      <c r="BG121" s="233"/>
    </row>
    <row r="122" spans="1:79" ht="14.45" customHeight="1">
      <c r="A122" s="231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448" t="s">
        <v>53</v>
      </c>
      <c r="AA122" s="448"/>
      <c r="AB122" s="448"/>
      <c r="AC122" s="448"/>
      <c r="AD122" s="448"/>
      <c r="AE122" s="448"/>
      <c r="AF122" s="448"/>
      <c r="AG122" s="448"/>
      <c r="AH122" s="448"/>
      <c r="AI122" s="448"/>
      <c r="AJ122" s="448"/>
      <c r="AK122" s="448"/>
      <c r="AL122" s="375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  <c r="BB122" s="232"/>
      <c r="BC122" s="232"/>
      <c r="BD122" s="232"/>
      <c r="BE122" s="232"/>
      <c r="BF122" s="232"/>
      <c r="BG122" s="233"/>
    </row>
    <row r="123" spans="1:79">
      <c r="A123" s="231"/>
      <c r="B123" s="232"/>
      <c r="C123" s="232"/>
      <c r="D123" s="449" t="s">
        <v>54</v>
      </c>
      <c r="E123" s="449"/>
      <c r="F123" s="449"/>
      <c r="G123" s="449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4"/>
      <c r="S123" s="234"/>
      <c r="T123" s="234"/>
      <c r="U123" s="234"/>
      <c r="V123" s="234"/>
      <c r="W123" s="234"/>
      <c r="X123" s="232"/>
      <c r="Y123" s="232"/>
      <c r="Z123" s="31"/>
      <c r="AA123" s="232"/>
      <c r="AB123" s="232"/>
      <c r="AC123" s="232"/>
      <c r="AD123" s="232"/>
      <c r="AE123" s="232"/>
      <c r="AF123" s="232"/>
      <c r="AG123" s="232"/>
      <c r="AH123" s="232"/>
      <c r="AI123" s="232"/>
      <c r="AJ123" s="232"/>
      <c r="AK123" s="232"/>
      <c r="AL123" s="232"/>
      <c r="AM123" s="232"/>
      <c r="AN123" s="232"/>
      <c r="AO123" s="232"/>
      <c r="AP123" s="232"/>
      <c r="AQ123" s="232"/>
      <c r="AR123" s="232"/>
      <c r="AS123" s="232"/>
      <c r="AT123" s="232"/>
      <c r="AU123" s="232"/>
      <c r="AV123" s="232"/>
      <c r="AW123" s="232"/>
      <c r="AX123" s="232"/>
      <c r="AY123" s="232"/>
      <c r="AZ123" s="232"/>
      <c r="BA123" s="232"/>
      <c r="BB123" s="232"/>
      <c r="BC123" s="232"/>
      <c r="BD123" s="232"/>
      <c r="BE123" s="232"/>
      <c r="BF123" s="232"/>
      <c r="BG123" s="233"/>
    </row>
    <row r="124" spans="1:79" ht="14.45" customHeight="1">
      <c r="A124" s="231"/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452"/>
      <c r="S124" s="452"/>
      <c r="T124" s="452"/>
      <c r="U124" s="452"/>
      <c r="V124" s="452"/>
      <c r="W124" s="452"/>
      <c r="X124" s="232"/>
      <c r="Y124" s="232"/>
      <c r="Z124" s="232"/>
      <c r="AA124" s="232"/>
      <c r="AB124" s="457" t="s">
        <v>52</v>
      </c>
      <c r="AC124" s="458"/>
      <c r="AD124" s="458"/>
      <c r="AE124" s="458"/>
      <c r="AF124" s="458"/>
      <c r="AG124" s="458"/>
      <c r="AH124" s="458"/>
      <c r="AI124" s="458"/>
      <c r="AJ124" s="458"/>
      <c r="AK124" s="468"/>
      <c r="AL124" s="372"/>
      <c r="AM124" s="232"/>
      <c r="AN124" s="232"/>
      <c r="AO124" s="232"/>
      <c r="AP124" s="232"/>
      <c r="AQ124" s="232"/>
      <c r="AR124" s="232"/>
      <c r="AS124" s="232"/>
      <c r="AT124" s="232"/>
      <c r="AU124" s="232"/>
      <c r="AV124" s="232"/>
      <c r="AW124" s="232"/>
      <c r="AX124" s="232"/>
      <c r="AY124" s="232"/>
      <c r="AZ124" s="232"/>
      <c r="BA124" s="232"/>
      <c r="BB124" s="232"/>
      <c r="BC124" s="232"/>
      <c r="BD124" s="232"/>
      <c r="BE124" s="232"/>
      <c r="BF124" s="232"/>
      <c r="BG124" s="233"/>
      <c r="BM124" s="563" t="s">
        <v>106</v>
      </c>
      <c r="BN124" s="563"/>
      <c r="BO124" s="563"/>
      <c r="BU124" s="232"/>
      <c r="BV124" s="232"/>
      <c r="BW124" s="232"/>
      <c r="BX124" s="232"/>
      <c r="BY124" s="232"/>
      <c r="BZ124" s="232"/>
      <c r="CA124" s="232"/>
    </row>
    <row r="125" spans="1:79" ht="14.45" customHeight="1">
      <c r="A125" s="231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452"/>
      <c r="S125" s="452"/>
      <c r="T125" s="452"/>
      <c r="U125" s="452"/>
      <c r="V125" s="452"/>
      <c r="W125" s="452"/>
      <c r="X125" s="232"/>
      <c r="Y125" s="232"/>
      <c r="Z125" s="232"/>
      <c r="AA125" s="232"/>
      <c r="AB125" s="450">
        <v>1</v>
      </c>
      <c r="AC125" s="450"/>
      <c r="AD125" s="450">
        <v>2</v>
      </c>
      <c r="AE125" s="450"/>
      <c r="AF125" s="450">
        <v>3</v>
      </c>
      <c r="AG125" s="450"/>
      <c r="AH125" s="450">
        <v>4</v>
      </c>
      <c r="AI125" s="450"/>
      <c r="AJ125" s="450">
        <v>5</v>
      </c>
      <c r="AK125" s="450"/>
      <c r="AL125" s="372"/>
      <c r="AM125" s="232"/>
      <c r="AN125" s="232"/>
      <c r="AO125" s="232"/>
      <c r="AP125" s="232"/>
      <c r="AQ125" s="232"/>
      <c r="AR125" s="232"/>
      <c r="AS125" s="232"/>
      <c r="AT125" s="232"/>
      <c r="AU125" s="232"/>
      <c r="AV125" s="232"/>
      <c r="AW125" s="232"/>
      <c r="AX125" s="232"/>
      <c r="AY125" s="232"/>
      <c r="AZ125" s="232"/>
      <c r="BA125" s="232"/>
      <c r="BB125" s="232"/>
      <c r="BC125" s="232"/>
      <c r="BD125" s="232"/>
      <c r="BE125" s="232"/>
      <c r="BF125" s="232"/>
      <c r="BG125" s="233"/>
      <c r="BM125" s="563"/>
      <c r="BN125" s="563"/>
      <c r="BO125" s="563"/>
      <c r="BP125" s="238"/>
      <c r="BQ125" s="238"/>
      <c r="BR125" s="238"/>
      <c r="BS125" s="238"/>
      <c r="BT125" s="238"/>
      <c r="BU125" s="493"/>
      <c r="BV125" s="493"/>
      <c r="BW125" s="232"/>
      <c r="BX125" s="232"/>
      <c r="BY125" s="232"/>
      <c r="BZ125" s="232"/>
      <c r="CA125" s="232"/>
    </row>
    <row r="126" spans="1:79" ht="14.45" customHeight="1">
      <c r="A126" s="231"/>
      <c r="B126" s="232"/>
      <c r="C126" s="232"/>
      <c r="D126" s="232"/>
      <c r="E126" s="453" t="s">
        <v>93</v>
      </c>
      <c r="F126" s="453"/>
      <c r="G126" s="453"/>
      <c r="H126" s="453"/>
      <c r="I126" s="453"/>
      <c r="J126" s="453"/>
      <c r="K126" s="453"/>
      <c r="L126" s="453"/>
      <c r="M126" s="453"/>
      <c r="N126" s="453"/>
      <c r="O126" s="453"/>
      <c r="P126" s="453"/>
      <c r="Q126" s="232"/>
      <c r="R126" s="452"/>
      <c r="S126" s="452"/>
      <c r="T126" s="452"/>
      <c r="U126" s="452"/>
      <c r="V126" s="452"/>
      <c r="W126" s="452"/>
      <c r="X126" s="232"/>
      <c r="Y126" s="232"/>
      <c r="Z126" s="559" t="s">
        <v>51</v>
      </c>
      <c r="AA126" s="469">
        <v>1</v>
      </c>
      <c r="AB126" s="527" t="str">
        <f>IF(AND($AA$126=$BN$126,AB$125=$BN$127),"R5","")</f>
        <v/>
      </c>
      <c r="AC126" s="528"/>
      <c r="AD126" s="527" t="str">
        <f>IF(AND($AA$126=$BN$126,AD$125=$BN$127),"R5","")</f>
        <v/>
      </c>
      <c r="AE126" s="528"/>
      <c r="AF126" s="535" t="str">
        <f>IF(AND($AA$126=$BN$126,AF$125=$BN$127),"R5","")</f>
        <v/>
      </c>
      <c r="AG126" s="536"/>
      <c r="AH126" s="518" t="str">
        <f>IF(AND($AA$126=$BN$126,AH$125=$BN$127),"R5","")</f>
        <v/>
      </c>
      <c r="AI126" s="519"/>
      <c r="AJ126" s="531" t="str">
        <f>IF(AND($AA$126=$BN$126,AJ$125=$BN$127),"R5","")</f>
        <v/>
      </c>
      <c r="AK126" s="532"/>
      <c r="AL126" s="395"/>
      <c r="AM126" s="232"/>
      <c r="AN126" s="232"/>
      <c r="AO126" s="232"/>
      <c r="AP126" s="232"/>
      <c r="AQ126" s="232"/>
      <c r="AR126" s="232"/>
      <c r="AS126" s="232"/>
      <c r="AT126" s="232"/>
      <c r="AU126" s="232"/>
      <c r="AV126" s="232"/>
      <c r="AW126" s="232"/>
      <c r="AX126" s="232"/>
      <c r="AY126" s="232"/>
      <c r="AZ126" s="232"/>
      <c r="BA126" s="232"/>
      <c r="BB126" s="232"/>
      <c r="BC126" s="232"/>
      <c r="BD126" s="232"/>
      <c r="BE126" s="232"/>
      <c r="BF126" s="232"/>
      <c r="BG126" s="233"/>
      <c r="BM126" s="230" t="s">
        <v>82</v>
      </c>
      <c r="BN126" s="239" t="str">
        <f>IF(AND($AK$13&lt;&gt;"",$I$48&lt;&gt;""),(INDEX($BM$129:$BP$135,MATCH($BN$46,$BM$129:$BM$135,0),MATCH($G$118,$BM$130:$BP$130,0))),"")</f>
        <v/>
      </c>
      <c r="BO126" s="239" t="str">
        <f>IF(AND($AK$13&lt;&gt;"",$I$48&lt;&gt;""),VLOOKUP(BN126,Datos!A:L,12,0),"")</f>
        <v/>
      </c>
      <c r="BU126" s="493"/>
      <c r="BV126" s="493"/>
      <c r="BW126" s="232"/>
      <c r="BX126" s="232"/>
      <c r="BY126" s="232"/>
      <c r="BZ126" s="232"/>
      <c r="CA126" s="232"/>
    </row>
    <row r="127" spans="1:79" ht="14.45" customHeight="1">
      <c r="A127" s="231"/>
      <c r="B127" s="232"/>
      <c r="C127" s="232"/>
      <c r="D127" s="232"/>
      <c r="E127" s="232"/>
      <c r="F127" s="232"/>
      <c r="G127" s="232"/>
      <c r="H127" s="232"/>
      <c r="I127" s="232"/>
      <c r="J127" s="250"/>
      <c r="K127" s="251"/>
      <c r="L127" s="251"/>
      <c r="M127" s="251"/>
      <c r="N127" s="251"/>
      <c r="O127" s="251"/>
      <c r="P127" s="252"/>
      <c r="Q127" s="232"/>
      <c r="R127" s="452"/>
      <c r="S127" s="452"/>
      <c r="T127" s="452"/>
      <c r="U127" s="452"/>
      <c r="V127" s="452"/>
      <c r="W127" s="452"/>
      <c r="X127" s="232"/>
      <c r="Y127" s="232"/>
      <c r="Z127" s="560"/>
      <c r="AA127" s="469"/>
      <c r="AB127" s="529"/>
      <c r="AC127" s="530"/>
      <c r="AD127" s="529"/>
      <c r="AE127" s="530"/>
      <c r="AF127" s="537"/>
      <c r="AG127" s="538"/>
      <c r="AH127" s="520"/>
      <c r="AI127" s="521"/>
      <c r="AJ127" s="533"/>
      <c r="AK127" s="534"/>
      <c r="AL127" s="395"/>
      <c r="AM127" s="232"/>
      <c r="AN127" s="451" t="s">
        <v>462</v>
      </c>
      <c r="AO127" s="451"/>
      <c r="AP127" s="451"/>
      <c r="AQ127" s="451"/>
      <c r="AR127" s="451"/>
      <c r="AS127" s="451"/>
      <c r="AT127" s="451"/>
      <c r="AU127" s="451"/>
      <c r="AV127" s="451"/>
      <c r="AW127" s="451"/>
      <c r="AX127" s="451"/>
      <c r="AY127" s="451"/>
      <c r="AZ127" s="451"/>
      <c r="BA127" s="232"/>
      <c r="BB127" s="232"/>
      <c r="BC127" s="232"/>
      <c r="BD127" s="232"/>
      <c r="BE127" s="232"/>
      <c r="BF127" s="232"/>
      <c r="BG127" s="233"/>
      <c r="BM127" s="230" t="s">
        <v>81</v>
      </c>
      <c r="BN127" s="239" t="str">
        <f>IF(AND($AK$13&lt;&gt;"",J63&lt;&gt;""),(INDEX($BM$129:$BP$135,MATCH($BN$47,$BM$129:$BM$135,0),MATCH($Q$118,$BM$130:$BP$130,0))),"")</f>
        <v/>
      </c>
      <c r="BO127" s="239" t="str">
        <f>IF(AND($AK$13&lt;&gt;"",$J$63&lt;&gt;""),VLOOKUP(BN127,Datos!A:R,18,0),"")</f>
        <v/>
      </c>
      <c r="BU127" s="232"/>
      <c r="BV127" s="232"/>
      <c r="BW127" s="232"/>
      <c r="BX127" s="232"/>
      <c r="BY127" s="232"/>
      <c r="BZ127" s="232"/>
      <c r="CA127" s="232"/>
    </row>
    <row r="128" spans="1:79" ht="14.25" customHeight="1">
      <c r="A128" s="231"/>
      <c r="B128" s="232"/>
      <c r="C128" s="232"/>
      <c r="D128" s="232"/>
      <c r="E128" s="232"/>
      <c r="F128" s="232"/>
      <c r="G128" s="232"/>
      <c r="H128" s="232"/>
      <c r="I128" s="232"/>
      <c r="J128" s="567" t="str">
        <f>BO126</f>
        <v/>
      </c>
      <c r="K128" s="567"/>
      <c r="L128" s="567"/>
      <c r="M128" s="567"/>
      <c r="N128" s="567"/>
      <c r="O128" s="567"/>
      <c r="P128" s="567"/>
      <c r="Q128" s="232"/>
      <c r="R128" s="452"/>
      <c r="S128" s="452"/>
      <c r="T128" s="452"/>
      <c r="U128" s="452"/>
      <c r="V128" s="452"/>
      <c r="W128" s="452"/>
      <c r="X128" s="232"/>
      <c r="Y128" s="232"/>
      <c r="Z128" s="560"/>
      <c r="AA128" s="469">
        <v>2</v>
      </c>
      <c r="AB128" s="527" t="str">
        <f>IF(AND($AA$128=$BN$126,AB$125=$BN$127),"R5","")</f>
        <v/>
      </c>
      <c r="AC128" s="528"/>
      <c r="AD128" s="527" t="str">
        <f>IF(AND($AA$128=$BN$126,AD$125=$BN$127),"R5","")</f>
        <v/>
      </c>
      <c r="AE128" s="528"/>
      <c r="AF128" s="535" t="str">
        <f>IF(AND($AA$128=$BN$126,AF$125=$BN$127),"R5","")</f>
        <v/>
      </c>
      <c r="AG128" s="536"/>
      <c r="AH128" s="518" t="str">
        <f>IF(AND($AA$128=$BN$126,AH$125=$BN$127),"R5","")</f>
        <v/>
      </c>
      <c r="AI128" s="519"/>
      <c r="AJ128" s="531" t="str">
        <f>IF(AND($AA$128=$BN$126,AJ$125=$BN$127),"R5","")</f>
        <v/>
      </c>
      <c r="AK128" s="532"/>
      <c r="AL128" s="395"/>
      <c r="AM128" s="232"/>
      <c r="AN128" s="539" t="str">
        <f>IF($V$13&lt;&gt;"",(INDEX($BM$49:$BT$54,MATCH($BO$126,$BM$49:$BM$54,0),MATCH($BO$127,$BM$49:$BT$49,0))),"")</f>
        <v/>
      </c>
      <c r="AO128" s="540"/>
      <c r="AP128" s="540"/>
      <c r="AQ128" s="540"/>
      <c r="AR128" s="540"/>
      <c r="AS128" s="540"/>
      <c r="AT128" s="540"/>
      <c r="AU128" s="540"/>
      <c r="AV128" s="540"/>
      <c r="AW128" s="540"/>
      <c r="AX128" s="540"/>
      <c r="AY128" s="540"/>
      <c r="AZ128" s="541"/>
      <c r="BA128" s="232"/>
      <c r="BB128" s="232"/>
      <c r="BC128" s="232"/>
      <c r="BD128" s="232"/>
      <c r="BE128" s="232"/>
      <c r="BF128" s="232"/>
      <c r="BG128" s="233"/>
      <c r="BN128" s="232"/>
      <c r="BO128" s="232"/>
      <c r="BU128" s="232"/>
      <c r="BV128" s="232"/>
      <c r="BW128" s="232"/>
      <c r="BX128" s="232"/>
      <c r="BY128" s="232"/>
      <c r="BZ128" s="232"/>
      <c r="CA128" s="232"/>
    </row>
    <row r="129" spans="1:79" ht="14.45" customHeight="1">
      <c r="A129" s="231"/>
      <c r="B129" s="232"/>
      <c r="C129" s="232"/>
      <c r="D129" s="232"/>
      <c r="E129" s="232"/>
      <c r="F129" s="232"/>
      <c r="G129" s="232"/>
      <c r="H129" s="232"/>
      <c r="I129" s="232"/>
      <c r="J129" s="254"/>
      <c r="K129" s="249"/>
      <c r="L129" s="249"/>
      <c r="M129" s="249"/>
      <c r="N129" s="249"/>
      <c r="O129" s="249"/>
      <c r="P129" s="255"/>
      <c r="Q129" s="232"/>
      <c r="R129" s="234"/>
      <c r="S129" s="234"/>
      <c r="T129" s="234"/>
      <c r="U129" s="234"/>
      <c r="V129" s="234"/>
      <c r="W129" s="234"/>
      <c r="X129" s="232"/>
      <c r="Y129" s="232"/>
      <c r="Z129" s="560"/>
      <c r="AA129" s="469"/>
      <c r="AB129" s="529"/>
      <c r="AC129" s="530"/>
      <c r="AD129" s="529"/>
      <c r="AE129" s="530"/>
      <c r="AF129" s="537"/>
      <c r="AG129" s="538"/>
      <c r="AH129" s="520"/>
      <c r="AI129" s="521"/>
      <c r="AJ129" s="533"/>
      <c r="AK129" s="534"/>
      <c r="AL129" s="395"/>
      <c r="AM129" s="232"/>
      <c r="AN129" s="542"/>
      <c r="AO129" s="543"/>
      <c r="AP129" s="543"/>
      <c r="AQ129" s="543"/>
      <c r="AR129" s="543"/>
      <c r="AS129" s="543"/>
      <c r="AT129" s="543"/>
      <c r="AU129" s="543"/>
      <c r="AV129" s="543"/>
      <c r="AW129" s="543"/>
      <c r="AX129" s="543"/>
      <c r="AY129" s="543"/>
      <c r="AZ129" s="544"/>
      <c r="BE129" s="232"/>
      <c r="BF129" s="232"/>
      <c r="BG129" s="233"/>
      <c r="BM129" s="265"/>
      <c r="BN129" s="564" t="s">
        <v>104</v>
      </c>
      <c r="BO129" s="565"/>
      <c r="BP129" s="566"/>
      <c r="BU129" s="232"/>
      <c r="BV129" s="232"/>
      <c r="BW129" s="232"/>
      <c r="BX129" s="232"/>
      <c r="BY129" s="232"/>
      <c r="BZ129" s="232"/>
      <c r="CA129" s="232"/>
    </row>
    <row r="130" spans="1:79" ht="14.45" customHeight="1">
      <c r="A130" s="231"/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348"/>
      <c r="S130" s="348"/>
      <c r="T130" s="234"/>
      <c r="U130" s="234"/>
      <c r="V130" s="234"/>
      <c r="W130" s="234"/>
      <c r="X130" s="232"/>
      <c r="Y130" s="232"/>
      <c r="Z130" s="560"/>
      <c r="AA130" s="469">
        <v>3</v>
      </c>
      <c r="AB130" s="527" t="str">
        <f>IF(AND($AA$130=$BN$126,AB$125=$BN$127),"R5","")</f>
        <v/>
      </c>
      <c r="AC130" s="528"/>
      <c r="AD130" s="535" t="str">
        <f>IF(AND($AA$130=$BN$126,AD$125=$BN$127),"R5","")</f>
        <v/>
      </c>
      <c r="AE130" s="536"/>
      <c r="AF130" s="518" t="str">
        <f>IF(AND($AA$130=$BN$126,AF$125=$BN$127),"R5","")</f>
        <v/>
      </c>
      <c r="AG130" s="519"/>
      <c r="AH130" s="531" t="str">
        <f>IF(AND($AA$130=$BN$126,AH$125=$BN$127),"R5","")</f>
        <v/>
      </c>
      <c r="AI130" s="532"/>
      <c r="AJ130" s="531" t="str">
        <f>IF(AND($AA$130=$BN$126,AJ$125=$BN$127),"R5","")</f>
        <v/>
      </c>
      <c r="AK130" s="532"/>
      <c r="AL130" s="395"/>
      <c r="AM130" s="232"/>
      <c r="AN130" s="232"/>
      <c r="AO130" s="232"/>
      <c r="AP130" s="232"/>
      <c r="AQ130" s="232"/>
      <c r="AR130" s="232"/>
      <c r="BE130" s="232"/>
      <c r="BF130" s="232"/>
      <c r="BG130" s="233"/>
      <c r="BM130" s="374" t="s">
        <v>105</v>
      </c>
      <c r="BN130" s="374">
        <v>0</v>
      </c>
      <c r="BO130" s="374">
        <v>1</v>
      </c>
      <c r="BP130" s="374">
        <v>2</v>
      </c>
      <c r="BQ130" s="240"/>
      <c r="BR130" s="232"/>
      <c r="BS130" s="232"/>
      <c r="BT130" s="232"/>
    </row>
    <row r="131" spans="1:79" ht="14.45" customHeight="1">
      <c r="A131" s="231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452"/>
      <c r="S131" s="452"/>
      <c r="T131" s="452"/>
      <c r="U131" s="452"/>
      <c r="V131" s="452"/>
      <c r="W131" s="452"/>
      <c r="X131" s="232"/>
      <c r="Y131" s="232"/>
      <c r="Z131" s="560"/>
      <c r="AA131" s="469"/>
      <c r="AB131" s="529"/>
      <c r="AC131" s="530"/>
      <c r="AD131" s="537"/>
      <c r="AE131" s="538"/>
      <c r="AF131" s="520"/>
      <c r="AG131" s="521"/>
      <c r="AH131" s="533"/>
      <c r="AI131" s="534"/>
      <c r="AJ131" s="533"/>
      <c r="AK131" s="534"/>
      <c r="AL131" s="395"/>
      <c r="AM131" s="232"/>
      <c r="AN131" s="232"/>
      <c r="AO131" s="232"/>
      <c r="AP131" s="232"/>
      <c r="AQ131" s="232"/>
      <c r="AR131" s="232"/>
      <c r="BE131" s="232"/>
      <c r="BF131" s="232"/>
      <c r="BG131" s="233"/>
      <c r="BM131" s="374">
        <v>1</v>
      </c>
      <c r="BN131" s="374">
        <v>1</v>
      </c>
      <c r="BO131" s="374">
        <v>1</v>
      </c>
      <c r="BP131" s="374">
        <v>1</v>
      </c>
      <c r="BQ131" s="240"/>
      <c r="BR131" s="232"/>
      <c r="BS131" s="232"/>
      <c r="BT131" s="232"/>
    </row>
    <row r="132" spans="1:79" ht="14.4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452"/>
      <c r="S132" s="452"/>
      <c r="T132" s="452"/>
      <c r="U132" s="452"/>
      <c r="V132" s="452"/>
      <c r="W132" s="452"/>
      <c r="X132" s="232"/>
      <c r="Y132" s="232"/>
      <c r="Z132" s="560"/>
      <c r="AA132" s="469">
        <v>4</v>
      </c>
      <c r="AB132" s="535" t="str">
        <f>IF(AND($AA$132=$BN$126,AB$125=$BN$127),"R5","")</f>
        <v/>
      </c>
      <c r="AC132" s="536"/>
      <c r="AD132" s="518" t="str">
        <f>IF(AND($AA$132=$BN$126,AD$125=$BN$127),"R5","")</f>
        <v/>
      </c>
      <c r="AE132" s="519"/>
      <c r="AF132" s="518" t="str">
        <f>IF(AND($AA$132=$BN$126,AF$125=$BN$127),"R5","")</f>
        <v/>
      </c>
      <c r="AG132" s="519"/>
      <c r="AH132" s="531" t="str">
        <f>IF(AND($AA$132=$BN$126,AH$125=$BN$127),"R5","")</f>
        <v/>
      </c>
      <c r="AI132" s="532"/>
      <c r="AJ132" s="531" t="str">
        <f>IF(AND($AA$132=$BN$126,AJ$125=$BN$127),"R5","")</f>
        <v/>
      </c>
      <c r="AK132" s="532"/>
      <c r="AL132" s="395"/>
      <c r="AM132" s="232"/>
      <c r="AN132" s="232"/>
      <c r="AO132" s="232"/>
      <c r="AP132" s="232"/>
      <c r="AQ132" s="232"/>
      <c r="AR132" s="232"/>
      <c r="AS132" s="232"/>
      <c r="AT132" s="232"/>
      <c r="AU132" s="232"/>
      <c r="AV132" s="232"/>
      <c r="AW132" s="232"/>
      <c r="AX132" s="232"/>
      <c r="AY132" s="232"/>
      <c r="AZ132" s="232"/>
      <c r="BA132" s="232"/>
      <c r="BB132" s="232"/>
      <c r="BC132" s="232"/>
      <c r="BD132" s="232"/>
      <c r="BE132" s="232"/>
      <c r="BF132" s="232"/>
      <c r="BG132" s="233"/>
      <c r="BM132" s="374">
        <v>2</v>
      </c>
      <c r="BN132" s="374">
        <v>2</v>
      </c>
      <c r="BO132" s="374">
        <v>1</v>
      </c>
      <c r="BP132" s="374">
        <v>1</v>
      </c>
      <c r="BQ132" s="240"/>
      <c r="BR132" s="232"/>
      <c r="BS132" s="232"/>
      <c r="BT132" s="232"/>
    </row>
    <row r="133" spans="1:79" ht="14.45" customHeight="1">
      <c r="A133" s="231"/>
      <c r="B133" s="232"/>
      <c r="C133" s="232"/>
      <c r="D133" s="232"/>
      <c r="E133" s="267" t="s">
        <v>94</v>
      </c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32"/>
      <c r="R133" s="452"/>
      <c r="S133" s="452"/>
      <c r="T133" s="452"/>
      <c r="U133" s="452"/>
      <c r="V133" s="452"/>
      <c r="W133" s="452"/>
      <c r="X133" s="232"/>
      <c r="Y133" s="232"/>
      <c r="Z133" s="560"/>
      <c r="AA133" s="469"/>
      <c r="AB133" s="537"/>
      <c r="AC133" s="538"/>
      <c r="AD133" s="520"/>
      <c r="AE133" s="521"/>
      <c r="AF133" s="520"/>
      <c r="AG133" s="521"/>
      <c r="AH133" s="533"/>
      <c r="AI133" s="534"/>
      <c r="AJ133" s="533"/>
      <c r="AK133" s="534"/>
      <c r="AL133" s="395"/>
      <c r="AM133" s="232"/>
      <c r="AN133" s="232"/>
      <c r="AO133" s="232"/>
      <c r="AP133" s="232"/>
      <c r="AQ133" s="232"/>
      <c r="AR133" s="232"/>
      <c r="AS133" s="232"/>
      <c r="AT133" s="232"/>
      <c r="AU133" s="232"/>
      <c r="AV133" s="232"/>
      <c r="AW133" s="232"/>
      <c r="AX133" s="232"/>
      <c r="AY133" s="232"/>
      <c r="AZ133" s="232"/>
      <c r="BA133" s="232"/>
      <c r="BB133" s="232"/>
      <c r="BC133" s="232"/>
      <c r="BD133" s="232"/>
      <c r="BE133" s="232"/>
      <c r="BF133" s="232"/>
      <c r="BG133" s="233"/>
      <c r="BM133" s="374">
        <v>3</v>
      </c>
      <c r="BN133" s="374">
        <v>3</v>
      </c>
      <c r="BO133" s="374">
        <v>2</v>
      </c>
      <c r="BP133" s="374">
        <v>1</v>
      </c>
      <c r="BQ133" s="240"/>
      <c r="BR133" s="232"/>
      <c r="BS133" s="232"/>
      <c r="BT133" s="232"/>
    </row>
    <row r="134" spans="1:79" ht="14.45" customHeight="1">
      <c r="A134" s="231"/>
      <c r="B134" s="232"/>
      <c r="C134" s="232"/>
      <c r="D134" s="232"/>
      <c r="E134" s="232"/>
      <c r="F134" s="232"/>
      <c r="G134" s="232"/>
      <c r="H134" s="232"/>
      <c r="I134" s="232"/>
      <c r="J134" s="243"/>
      <c r="K134" s="244"/>
      <c r="L134" s="244"/>
      <c r="M134" s="244"/>
      <c r="N134" s="244"/>
      <c r="O134" s="244"/>
      <c r="P134" s="245"/>
      <c r="Q134" s="268"/>
      <c r="R134" s="452"/>
      <c r="S134" s="452"/>
      <c r="T134" s="452"/>
      <c r="U134" s="452"/>
      <c r="V134" s="452"/>
      <c r="W134" s="452"/>
      <c r="X134" s="232"/>
      <c r="Y134" s="232"/>
      <c r="Z134" s="560"/>
      <c r="AA134" s="469">
        <v>5</v>
      </c>
      <c r="AB134" s="518" t="str">
        <f>IF(AND($AA$134=$BN$126,AB$125=$BN$127),"R5","")</f>
        <v/>
      </c>
      <c r="AC134" s="519"/>
      <c r="AD134" s="518" t="str">
        <f>IF(AND($AA$134=$BN$126,AD$125=$BN$127),"R5","")</f>
        <v/>
      </c>
      <c r="AE134" s="519"/>
      <c r="AF134" s="531" t="str">
        <f>IF(AND($AA$134=$BN$126,AF$125=$BN$127),"R5","")</f>
        <v/>
      </c>
      <c r="AG134" s="532"/>
      <c r="AH134" s="531" t="str">
        <f>IF(AND($AA$134=$BN$126,AH$125=$BN$127),"R5","")</f>
        <v/>
      </c>
      <c r="AI134" s="532"/>
      <c r="AJ134" s="531" t="str">
        <f>IF(AND($AA$134=$BN$126,AJ$125=$BN$127),"R5","")</f>
        <v/>
      </c>
      <c r="AK134" s="532"/>
      <c r="AL134" s="395"/>
      <c r="AM134" s="232"/>
      <c r="AN134" s="232"/>
      <c r="AO134" s="232"/>
      <c r="AP134" s="232"/>
      <c r="AQ134" s="232"/>
      <c r="AR134" s="232"/>
      <c r="AS134" s="232"/>
      <c r="AT134" s="232"/>
      <c r="AU134" s="232"/>
      <c r="AV134" s="232"/>
      <c r="AW134" s="232"/>
      <c r="AX134" s="232"/>
      <c r="AY134" s="232"/>
      <c r="AZ134" s="232"/>
      <c r="BA134" s="232"/>
      <c r="BB134" s="232"/>
      <c r="BC134" s="232"/>
      <c r="BD134" s="232"/>
      <c r="BE134" s="232"/>
      <c r="BF134" s="232"/>
      <c r="BG134" s="233"/>
      <c r="BM134" s="374">
        <v>4</v>
      </c>
      <c r="BN134" s="374">
        <v>4</v>
      </c>
      <c r="BO134" s="374">
        <v>3</v>
      </c>
      <c r="BP134" s="374">
        <v>2</v>
      </c>
      <c r="BQ134" s="240"/>
      <c r="BR134" s="232"/>
      <c r="BS134" s="232"/>
      <c r="BT134" s="232"/>
    </row>
    <row r="135" spans="1:79" ht="14.45" customHeight="1">
      <c r="A135" s="231"/>
      <c r="B135" s="232"/>
      <c r="C135" s="232"/>
      <c r="D135" s="232"/>
      <c r="E135" s="232"/>
      <c r="F135" s="232"/>
      <c r="G135" s="232"/>
      <c r="H135" s="232"/>
      <c r="I135" s="232"/>
      <c r="J135" s="567" t="str">
        <f>BO127</f>
        <v/>
      </c>
      <c r="K135" s="567"/>
      <c r="L135" s="567"/>
      <c r="M135" s="567"/>
      <c r="N135" s="567"/>
      <c r="O135" s="567"/>
      <c r="P135" s="567"/>
      <c r="Q135" s="232"/>
      <c r="R135" s="452"/>
      <c r="S135" s="452"/>
      <c r="T135" s="452"/>
      <c r="U135" s="452"/>
      <c r="V135" s="452"/>
      <c r="W135" s="452"/>
      <c r="X135" s="232"/>
      <c r="Y135" s="232"/>
      <c r="Z135" s="561"/>
      <c r="AA135" s="469"/>
      <c r="AB135" s="520"/>
      <c r="AC135" s="521"/>
      <c r="AD135" s="520"/>
      <c r="AE135" s="521"/>
      <c r="AF135" s="533"/>
      <c r="AG135" s="534"/>
      <c r="AH135" s="533"/>
      <c r="AI135" s="534"/>
      <c r="AJ135" s="533"/>
      <c r="AK135" s="534"/>
      <c r="AL135" s="395"/>
      <c r="AM135" s="232"/>
      <c r="AN135" s="232"/>
      <c r="AO135" s="232"/>
      <c r="AP135" s="232"/>
      <c r="AQ135" s="232"/>
      <c r="AR135" s="232"/>
      <c r="AS135" s="234"/>
      <c r="AT135" s="232"/>
      <c r="AU135" s="232"/>
      <c r="AV135" s="232"/>
      <c r="AW135" s="232"/>
      <c r="AX135" s="232"/>
      <c r="AY135" s="232"/>
      <c r="AZ135" s="232"/>
      <c r="BA135" s="232"/>
      <c r="BB135" s="232"/>
      <c r="BC135" s="232"/>
      <c r="BD135" s="232"/>
      <c r="BE135" s="232"/>
      <c r="BF135" s="232"/>
      <c r="BG135" s="233"/>
      <c r="BM135" s="374">
        <v>5</v>
      </c>
      <c r="BN135" s="374">
        <v>5</v>
      </c>
      <c r="BO135" s="374">
        <v>4</v>
      </c>
      <c r="BP135" s="374">
        <v>3</v>
      </c>
      <c r="BQ135" s="240"/>
      <c r="BR135" s="232"/>
      <c r="BS135" s="232"/>
      <c r="BT135" s="232"/>
    </row>
    <row r="136" spans="1:79">
      <c r="A136" s="231"/>
      <c r="B136" s="232"/>
      <c r="C136" s="232"/>
      <c r="D136" s="232"/>
      <c r="E136" s="232"/>
      <c r="F136" s="232"/>
      <c r="G136" s="232"/>
      <c r="H136" s="232"/>
      <c r="I136" s="232"/>
      <c r="J136" s="254"/>
      <c r="K136" s="249"/>
      <c r="L136" s="249"/>
      <c r="M136" s="249"/>
      <c r="N136" s="249"/>
      <c r="O136" s="249"/>
      <c r="P136" s="255"/>
      <c r="Q136" s="232"/>
      <c r="R136" s="232"/>
      <c r="S136" s="232"/>
      <c r="T136" s="232"/>
      <c r="U136" s="232"/>
      <c r="V136" s="232"/>
      <c r="W136" s="232"/>
      <c r="X136" s="232"/>
      <c r="Y136" s="232"/>
      <c r="Z136" s="248"/>
      <c r="AA136" s="232"/>
      <c r="AB136" s="232"/>
      <c r="AC136" s="232"/>
      <c r="AD136" s="232"/>
      <c r="AE136" s="232"/>
      <c r="AF136" s="232"/>
      <c r="AG136" s="232"/>
      <c r="AH136" s="232"/>
      <c r="AI136" s="232"/>
      <c r="AJ136" s="232"/>
      <c r="AK136" s="232"/>
      <c r="AL136" s="232"/>
      <c r="AM136" s="232"/>
      <c r="AN136" s="232"/>
      <c r="AO136" s="232"/>
      <c r="AP136" s="232"/>
      <c r="AQ136" s="232"/>
      <c r="AR136" s="232"/>
      <c r="AS136" s="232"/>
      <c r="AT136" s="232"/>
      <c r="AU136" s="232"/>
      <c r="AV136" s="232"/>
      <c r="AW136" s="232"/>
      <c r="AX136" s="232"/>
      <c r="AY136" s="232"/>
      <c r="AZ136" s="232"/>
      <c r="BA136" s="232"/>
      <c r="BB136" s="232"/>
      <c r="BC136" s="232"/>
      <c r="BD136" s="232"/>
      <c r="BE136" s="232"/>
      <c r="BF136" s="232"/>
      <c r="BG136" s="233"/>
    </row>
    <row r="137" spans="1:79">
      <c r="A137" s="231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32"/>
      <c r="Z137" s="248"/>
      <c r="AA137" s="232"/>
      <c r="AB137" s="232"/>
      <c r="AC137" s="232"/>
      <c r="AD137" s="232"/>
      <c r="AE137" s="232"/>
      <c r="AF137" s="232"/>
      <c r="AG137" s="232"/>
      <c r="AH137" s="232"/>
      <c r="AI137" s="232"/>
      <c r="AJ137" s="232"/>
      <c r="AK137" s="232"/>
      <c r="AL137" s="232"/>
      <c r="AM137" s="232"/>
      <c r="AN137" s="232"/>
      <c r="AO137" s="232"/>
      <c r="AP137" s="232"/>
      <c r="AQ137" s="232"/>
      <c r="AR137" s="232"/>
      <c r="AS137" s="232"/>
      <c r="AT137" s="232"/>
      <c r="AU137" s="232"/>
      <c r="AV137" s="232"/>
      <c r="AW137" s="232"/>
      <c r="AX137" s="232"/>
      <c r="AY137" s="232"/>
      <c r="AZ137" s="232"/>
      <c r="BA137" s="232"/>
      <c r="BB137" s="232"/>
      <c r="BC137" s="232"/>
      <c r="BD137" s="232"/>
      <c r="BE137" s="232"/>
      <c r="BF137" s="232"/>
      <c r="BG137" s="233"/>
    </row>
    <row r="138" spans="1:79" ht="15.75" thickBot="1">
      <c r="A138" s="231"/>
      <c r="B138" s="232"/>
      <c r="C138" s="232"/>
      <c r="D138" s="232"/>
      <c r="E138" s="232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232"/>
      <c r="AA138" s="232"/>
      <c r="AB138" s="232"/>
      <c r="AC138" s="232"/>
      <c r="AD138" s="232"/>
      <c r="AE138" s="232"/>
      <c r="AF138" s="232"/>
      <c r="AG138" s="232"/>
      <c r="AH138" s="232"/>
      <c r="AI138" s="232"/>
      <c r="AJ138" s="232"/>
      <c r="AK138" s="232"/>
      <c r="AL138" s="232"/>
      <c r="AM138" s="232"/>
      <c r="AN138" s="232"/>
      <c r="AO138" s="232"/>
      <c r="AP138" s="232"/>
      <c r="AQ138" s="232"/>
      <c r="AR138" s="232"/>
      <c r="AS138" s="232"/>
      <c r="AT138" s="232"/>
      <c r="AU138" s="232"/>
      <c r="AV138" s="232"/>
      <c r="AW138" s="232"/>
      <c r="AX138" s="232"/>
      <c r="AY138" s="232"/>
      <c r="AZ138" s="232"/>
      <c r="BA138" s="232"/>
      <c r="BB138" s="232"/>
      <c r="BC138" s="232"/>
      <c r="BD138" s="232"/>
      <c r="BE138" s="232"/>
      <c r="BF138" s="232"/>
      <c r="BG138" s="233"/>
    </row>
    <row r="139" spans="1:79" ht="32.450000000000003" customHeight="1" thickBot="1">
      <c r="A139" s="433" t="s">
        <v>518</v>
      </c>
      <c r="B139" s="434"/>
      <c r="C139" s="434"/>
      <c r="D139" s="434"/>
      <c r="E139" s="434"/>
      <c r="F139" s="434"/>
      <c r="G139" s="434"/>
      <c r="H139" s="434"/>
      <c r="I139" s="434"/>
      <c r="J139" s="434"/>
      <c r="K139" s="434"/>
      <c r="L139" s="434"/>
      <c r="M139" s="434"/>
      <c r="N139" s="434"/>
      <c r="O139" s="434"/>
      <c r="P139" s="434"/>
      <c r="Q139" s="434"/>
      <c r="R139" s="434"/>
      <c r="S139" s="434"/>
      <c r="T139" s="434"/>
      <c r="U139" s="434"/>
      <c r="V139" s="434"/>
      <c r="W139" s="434"/>
      <c r="X139" s="434"/>
      <c r="Y139" s="434"/>
      <c r="Z139" s="434"/>
      <c r="AA139" s="434"/>
      <c r="AB139" s="434"/>
      <c r="AC139" s="434"/>
      <c r="AD139" s="434"/>
      <c r="AE139" s="434"/>
      <c r="AF139" s="434"/>
      <c r="AG139" s="434"/>
      <c r="AH139" s="434"/>
      <c r="AI139" s="434"/>
      <c r="AJ139" s="434"/>
      <c r="AK139" s="434"/>
      <c r="AL139" s="434"/>
      <c r="AM139" s="434"/>
      <c r="AN139" s="434"/>
      <c r="AO139" s="434"/>
      <c r="AP139" s="434"/>
      <c r="AQ139" s="434"/>
      <c r="AR139" s="434"/>
      <c r="AS139" s="434"/>
      <c r="AT139" s="434"/>
      <c r="AU139" s="434"/>
      <c r="AV139" s="434"/>
      <c r="AW139" s="434"/>
      <c r="AX139" s="434"/>
      <c r="AY139" s="434"/>
      <c r="AZ139" s="434"/>
      <c r="BA139" s="434"/>
      <c r="BB139" s="434"/>
      <c r="BC139" s="434"/>
      <c r="BD139" s="434"/>
      <c r="BE139" s="434"/>
      <c r="BF139" s="434"/>
      <c r="BG139" s="435"/>
    </row>
    <row r="140" spans="1:79" s="262" customFormat="1" ht="32.450000000000003" customHeight="1">
      <c r="A140" s="222"/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0"/>
      <c r="BE140" s="220"/>
      <c r="BF140" s="220"/>
      <c r="BG140" s="223"/>
    </row>
    <row r="141" spans="1:79" ht="19.899999999999999" customHeight="1">
      <c r="A141" s="231"/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  <c r="AF141" s="232"/>
      <c r="AG141" s="232"/>
      <c r="AH141" s="232"/>
      <c r="AI141" s="232"/>
      <c r="AJ141" s="232"/>
      <c r="AK141" s="232"/>
      <c r="AL141" s="232"/>
      <c r="AM141" s="232"/>
      <c r="AN141" s="232"/>
      <c r="AO141" s="232"/>
      <c r="AP141" s="232"/>
      <c r="AQ141" s="232"/>
      <c r="AR141" s="232"/>
      <c r="AS141" s="232"/>
      <c r="AT141" s="232"/>
      <c r="AU141" s="232"/>
      <c r="AV141" s="232"/>
      <c r="AW141" s="232"/>
      <c r="AX141" s="232"/>
      <c r="AY141" s="232"/>
      <c r="AZ141" s="232"/>
      <c r="BA141" s="232"/>
      <c r="BB141" s="232"/>
      <c r="BC141" s="232"/>
      <c r="BD141" s="232"/>
      <c r="BE141" s="232"/>
      <c r="BF141" s="232"/>
      <c r="BG141" s="233"/>
    </row>
    <row r="142" spans="1:79">
      <c r="A142" s="231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32"/>
      <c r="AI142" s="232"/>
      <c r="AJ142" s="232"/>
      <c r="AK142" s="232"/>
      <c r="AL142" s="232"/>
      <c r="AM142" s="232"/>
      <c r="AN142" s="232"/>
      <c r="AO142" s="232"/>
      <c r="AP142" s="232"/>
      <c r="AQ142" s="232"/>
      <c r="AR142" s="232"/>
      <c r="AS142" s="232"/>
      <c r="AT142" s="232"/>
      <c r="AU142" s="232"/>
      <c r="AV142" s="232"/>
      <c r="AW142" s="232"/>
      <c r="AX142" s="232"/>
      <c r="AY142" s="232"/>
      <c r="AZ142" s="232"/>
      <c r="BA142" s="232"/>
      <c r="BB142" s="232"/>
      <c r="BC142" s="232"/>
      <c r="BD142" s="232"/>
      <c r="BE142" s="232"/>
      <c r="BF142" s="232"/>
      <c r="BG142" s="233"/>
    </row>
    <row r="143" spans="1:79" ht="34.15" customHeight="1">
      <c r="A143" s="231"/>
      <c r="B143" s="232"/>
      <c r="C143" s="232"/>
      <c r="D143" s="457"/>
      <c r="E143" s="458"/>
      <c r="F143" s="458"/>
      <c r="G143" s="458"/>
      <c r="H143" s="458"/>
      <c r="I143" s="458"/>
      <c r="J143" s="458"/>
      <c r="K143" s="458"/>
      <c r="L143" s="74"/>
      <c r="M143" s="74"/>
      <c r="N143" s="74"/>
      <c r="O143" s="74"/>
      <c r="P143" s="244"/>
      <c r="Q143" s="74"/>
      <c r="R143" s="74"/>
      <c r="S143" s="244"/>
      <c r="T143" s="74"/>
      <c r="U143" s="74"/>
      <c r="V143" s="74"/>
      <c r="W143" s="74"/>
      <c r="X143" s="74"/>
      <c r="Y143" s="74"/>
      <c r="Z143" s="244"/>
      <c r="AA143" s="74"/>
      <c r="AB143" s="74"/>
      <c r="AC143" s="224" t="s">
        <v>518</v>
      </c>
      <c r="AD143" s="74"/>
      <c r="AE143" s="74"/>
      <c r="AF143" s="24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5"/>
      <c r="AV143" s="349"/>
      <c r="AW143" s="19"/>
      <c r="AX143" s="19"/>
      <c r="AY143" s="19"/>
      <c r="AZ143" s="19"/>
      <c r="BA143" s="19"/>
      <c r="BB143" s="19"/>
      <c r="BC143" s="19"/>
      <c r="BD143" s="19"/>
      <c r="BE143" s="232"/>
      <c r="BF143" s="232"/>
      <c r="BG143" s="233"/>
    </row>
    <row r="144" spans="1:79" ht="45.75" customHeight="1">
      <c r="A144" s="231"/>
      <c r="B144" s="232"/>
      <c r="C144" s="232"/>
      <c r="D144" s="454" t="s">
        <v>527</v>
      </c>
      <c r="E144" s="455"/>
      <c r="F144" s="455"/>
      <c r="G144" s="455"/>
      <c r="H144" s="455"/>
      <c r="I144" s="455"/>
      <c r="J144" s="455"/>
      <c r="K144" s="456"/>
      <c r="L144" s="445" t="s">
        <v>389</v>
      </c>
      <c r="M144" s="446"/>
      <c r="N144" s="446"/>
      <c r="O144" s="446"/>
      <c r="P144" s="446"/>
      <c r="Q144" s="446"/>
      <c r="R144" s="446"/>
      <c r="S144" s="446"/>
      <c r="T144" s="446"/>
      <c r="U144" s="446"/>
      <c r="V144" s="446"/>
      <c r="W144" s="446"/>
      <c r="X144" s="446"/>
      <c r="Y144" s="446"/>
      <c r="Z144" s="446"/>
      <c r="AA144" s="446"/>
      <c r="AB144" s="446"/>
      <c r="AC144" s="446"/>
      <c r="AD144" s="446"/>
      <c r="AE144" s="446"/>
      <c r="AF144" s="446"/>
      <c r="AG144" s="447"/>
      <c r="AH144" s="445" t="s">
        <v>121</v>
      </c>
      <c r="AI144" s="446"/>
      <c r="AJ144" s="446"/>
      <c r="AK144" s="446"/>
      <c r="AL144" s="446"/>
      <c r="AM144" s="447"/>
      <c r="AN144" s="347" t="s">
        <v>122</v>
      </c>
      <c r="AO144" s="445" t="s">
        <v>833</v>
      </c>
      <c r="AP144" s="446"/>
      <c r="AQ144" s="447"/>
      <c r="AR144" s="451" t="s">
        <v>861</v>
      </c>
      <c r="AS144" s="451"/>
      <c r="AT144" s="451"/>
      <c r="AU144" s="451"/>
      <c r="AV144" s="349"/>
      <c r="AW144" s="349"/>
      <c r="AX144" s="349"/>
      <c r="AY144" s="349"/>
      <c r="AZ144" s="234"/>
      <c r="BA144" s="349"/>
      <c r="BB144" s="349"/>
      <c r="BC144" s="349"/>
      <c r="BE144" s="232"/>
      <c r="BF144" s="232"/>
      <c r="BG144" s="233"/>
    </row>
    <row r="145" spans="1:60" ht="24.95" customHeight="1">
      <c r="A145" s="231"/>
      <c r="B145" s="232"/>
      <c r="C145" s="232"/>
      <c r="D145" s="436">
        <v>1</v>
      </c>
      <c r="E145" s="439" t="s">
        <v>521</v>
      </c>
      <c r="F145" s="440"/>
      <c r="G145" s="441"/>
      <c r="H145" s="441"/>
      <c r="I145" s="441"/>
      <c r="J145" s="441"/>
      <c r="K145" s="442"/>
      <c r="L145" s="444"/>
      <c r="M145" s="444"/>
      <c r="N145" s="444"/>
      <c r="O145" s="444"/>
      <c r="P145" s="444"/>
      <c r="Q145" s="444"/>
      <c r="R145" s="444"/>
      <c r="S145" s="444"/>
      <c r="T145" s="444"/>
      <c r="U145" s="444"/>
      <c r="V145" s="444"/>
      <c r="W145" s="444"/>
      <c r="X145" s="444"/>
      <c r="Y145" s="444"/>
      <c r="Z145" s="444"/>
      <c r="AA145" s="444"/>
      <c r="AB145" s="444"/>
      <c r="AC145" s="444"/>
      <c r="AD145" s="444"/>
      <c r="AE145" s="444"/>
      <c r="AF145" s="444"/>
      <c r="AG145" s="444"/>
      <c r="AH145" s="459"/>
      <c r="AI145" s="460"/>
      <c r="AJ145" s="460"/>
      <c r="AK145" s="460"/>
      <c r="AL145" s="460"/>
      <c r="AM145" s="461"/>
      <c r="AN145" s="444"/>
      <c r="AO145" s="444"/>
      <c r="AP145" s="444"/>
      <c r="AQ145" s="444"/>
      <c r="AR145" s="444"/>
      <c r="AS145" s="444"/>
      <c r="AT145" s="444"/>
      <c r="AU145" s="444"/>
      <c r="AV145" s="360"/>
      <c r="AW145" s="360"/>
      <c r="AX145" s="360"/>
      <c r="AY145" s="360"/>
      <c r="AZ145" s="360"/>
      <c r="BA145" s="360"/>
      <c r="BB145" s="360"/>
      <c r="BC145" s="360"/>
      <c r="BE145" s="232"/>
      <c r="BF145" s="232"/>
      <c r="BG145" s="233"/>
    </row>
    <row r="146" spans="1:60" ht="24.95" customHeight="1">
      <c r="A146" s="231"/>
      <c r="B146" s="232"/>
      <c r="C146" s="232"/>
      <c r="D146" s="436"/>
      <c r="E146" s="439" t="s">
        <v>522</v>
      </c>
      <c r="F146" s="440"/>
      <c r="G146" s="441"/>
      <c r="H146" s="441"/>
      <c r="I146" s="441"/>
      <c r="J146" s="441"/>
      <c r="K146" s="442"/>
      <c r="L146" s="444"/>
      <c r="M146" s="444"/>
      <c r="N146" s="444"/>
      <c r="O146" s="444"/>
      <c r="P146" s="444"/>
      <c r="Q146" s="444"/>
      <c r="R146" s="444"/>
      <c r="S146" s="444"/>
      <c r="T146" s="444"/>
      <c r="U146" s="444"/>
      <c r="V146" s="444"/>
      <c r="W146" s="444"/>
      <c r="X146" s="444"/>
      <c r="Y146" s="444"/>
      <c r="Z146" s="444"/>
      <c r="AA146" s="444"/>
      <c r="AB146" s="444"/>
      <c r="AC146" s="444"/>
      <c r="AD146" s="444"/>
      <c r="AE146" s="444"/>
      <c r="AF146" s="444"/>
      <c r="AG146" s="444"/>
      <c r="AH146" s="462"/>
      <c r="AI146" s="463"/>
      <c r="AJ146" s="463"/>
      <c r="AK146" s="463"/>
      <c r="AL146" s="463"/>
      <c r="AM146" s="464"/>
      <c r="AN146" s="444"/>
      <c r="AO146" s="444"/>
      <c r="AP146" s="444"/>
      <c r="AQ146" s="444"/>
      <c r="AR146" s="444"/>
      <c r="AS146" s="444"/>
      <c r="AT146" s="444"/>
      <c r="AU146" s="444"/>
      <c r="AV146" s="360"/>
      <c r="AW146" s="360"/>
      <c r="AX146" s="360"/>
      <c r="AY146" s="360"/>
      <c r="AZ146" s="360"/>
      <c r="BA146" s="360"/>
      <c r="BB146" s="360"/>
      <c r="BC146" s="360"/>
      <c r="BE146" s="232"/>
      <c r="BF146" s="232"/>
      <c r="BG146" s="233"/>
    </row>
    <row r="147" spans="1:60" ht="24.95" customHeight="1">
      <c r="A147" s="231"/>
      <c r="B147" s="232"/>
      <c r="C147" s="232"/>
      <c r="D147" s="436"/>
      <c r="E147" s="439" t="s">
        <v>523</v>
      </c>
      <c r="F147" s="440"/>
      <c r="G147" s="441"/>
      <c r="H147" s="441"/>
      <c r="I147" s="441"/>
      <c r="J147" s="441"/>
      <c r="K147" s="442"/>
      <c r="L147" s="444"/>
      <c r="M147" s="444"/>
      <c r="N147" s="444"/>
      <c r="O147" s="444"/>
      <c r="P147" s="444"/>
      <c r="Q147" s="444"/>
      <c r="R147" s="444"/>
      <c r="S147" s="444"/>
      <c r="T147" s="444"/>
      <c r="U147" s="444"/>
      <c r="V147" s="444"/>
      <c r="W147" s="444"/>
      <c r="X147" s="444"/>
      <c r="Y147" s="444"/>
      <c r="Z147" s="444"/>
      <c r="AA147" s="444"/>
      <c r="AB147" s="444"/>
      <c r="AC147" s="444"/>
      <c r="AD147" s="444"/>
      <c r="AE147" s="444"/>
      <c r="AF147" s="444"/>
      <c r="AG147" s="444"/>
      <c r="AH147" s="465"/>
      <c r="AI147" s="466"/>
      <c r="AJ147" s="466"/>
      <c r="AK147" s="466"/>
      <c r="AL147" s="466"/>
      <c r="AM147" s="467"/>
      <c r="AN147" s="444"/>
      <c r="AO147" s="444"/>
      <c r="AP147" s="444"/>
      <c r="AQ147" s="444"/>
      <c r="AR147" s="444"/>
      <c r="AS147" s="444"/>
      <c r="AT147" s="444"/>
      <c r="AU147" s="444"/>
      <c r="AV147" s="360"/>
      <c r="AW147" s="360"/>
      <c r="AX147" s="360"/>
      <c r="AY147" s="360"/>
      <c r="AZ147" s="360"/>
      <c r="BA147" s="360"/>
      <c r="BB147" s="360"/>
      <c r="BC147" s="360"/>
      <c r="BE147" s="232"/>
      <c r="BF147" s="232"/>
      <c r="BG147" s="233"/>
    </row>
    <row r="148" spans="1:60" ht="24.95" customHeight="1">
      <c r="A148" s="231"/>
      <c r="B148" s="232"/>
      <c r="C148" s="232"/>
      <c r="D148" s="436">
        <v>2</v>
      </c>
      <c r="E148" s="439" t="s">
        <v>521</v>
      </c>
      <c r="F148" s="440"/>
      <c r="G148" s="441"/>
      <c r="H148" s="441"/>
      <c r="I148" s="441"/>
      <c r="J148" s="441"/>
      <c r="K148" s="442"/>
      <c r="L148" s="459"/>
      <c r="M148" s="460"/>
      <c r="N148" s="460"/>
      <c r="O148" s="460"/>
      <c r="P148" s="460"/>
      <c r="Q148" s="460"/>
      <c r="R148" s="460"/>
      <c r="S148" s="460"/>
      <c r="T148" s="460"/>
      <c r="U148" s="460"/>
      <c r="V148" s="460"/>
      <c r="W148" s="460"/>
      <c r="X148" s="460"/>
      <c r="Y148" s="460"/>
      <c r="Z148" s="460"/>
      <c r="AA148" s="460"/>
      <c r="AB148" s="460"/>
      <c r="AC148" s="460"/>
      <c r="AD148" s="460"/>
      <c r="AE148" s="460"/>
      <c r="AF148" s="460"/>
      <c r="AG148" s="461"/>
      <c r="AH148" s="459"/>
      <c r="AI148" s="460"/>
      <c r="AJ148" s="460"/>
      <c r="AK148" s="460"/>
      <c r="AL148" s="460"/>
      <c r="AM148" s="461"/>
      <c r="AN148" s="444"/>
      <c r="AO148" s="444"/>
      <c r="AP148" s="444"/>
      <c r="AQ148" s="444"/>
      <c r="AR148" s="444"/>
      <c r="AS148" s="444"/>
      <c r="AT148" s="444"/>
      <c r="AU148" s="444"/>
      <c r="AV148" s="360"/>
      <c r="AW148" s="360"/>
      <c r="AX148" s="360"/>
      <c r="AY148" s="360"/>
      <c r="AZ148" s="360"/>
      <c r="BA148" s="360"/>
      <c r="BB148" s="360"/>
      <c r="BC148" s="360"/>
      <c r="BE148" s="232"/>
      <c r="BF148" s="232"/>
      <c r="BG148" s="233"/>
    </row>
    <row r="149" spans="1:60" ht="24.95" customHeight="1">
      <c r="A149" s="231"/>
      <c r="B149" s="232"/>
      <c r="C149" s="232"/>
      <c r="D149" s="436"/>
      <c r="E149" s="439" t="s">
        <v>522</v>
      </c>
      <c r="F149" s="440"/>
      <c r="G149" s="441"/>
      <c r="H149" s="441"/>
      <c r="I149" s="441"/>
      <c r="J149" s="441"/>
      <c r="K149" s="442"/>
      <c r="L149" s="462"/>
      <c r="M149" s="463"/>
      <c r="N149" s="463"/>
      <c r="O149" s="463"/>
      <c r="P149" s="463"/>
      <c r="Q149" s="463"/>
      <c r="R149" s="463"/>
      <c r="S149" s="463"/>
      <c r="T149" s="463"/>
      <c r="U149" s="463"/>
      <c r="V149" s="463"/>
      <c r="W149" s="463"/>
      <c r="X149" s="463"/>
      <c r="Y149" s="463"/>
      <c r="Z149" s="463"/>
      <c r="AA149" s="463"/>
      <c r="AB149" s="463"/>
      <c r="AC149" s="463"/>
      <c r="AD149" s="463"/>
      <c r="AE149" s="463"/>
      <c r="AF149" s="463"/>
      <c r="AG149" s="464"/>
      <c r="AH149" s="462"/>
      <c r="AI149" s="463"/>
      <c r="AJ149" s="463"/>
      <c r="AK149" s="463"/>
      <c r="AL149" s="463"/>
      <c r="AM149" s="464"/>
      <c r="AN149" s="444"/>
      <c r="AO149" s="444"/>
      <c r="AP149" s="444"/>
      <c r="AQ149" s="444"/>
      <c r="AR149" s="444"/>
      <c r="AS149" s="444"/>
      <c r="AT149" s="444"/>
      <c r="AU149" s="444"/>
      <c r="AV149" s="360"/>
      <c r="AW149" s="360"/>
      <c r="AX149" s="360"/>
      <c r="AY149" s="360"/>
      <c r="AZ149" s="360"/>
      <c r="BA149" s="360"/>
      <c r="BB149" s="360"/>
      <c r="BC149" s="360"/>
      <c r="BE149" s="232"/>
      <c r="BF149" s="232"/>
      <c r="BG149" s="233"/>
    </row>
    <row r="150" spans="1:60" ht="24.95" customHeight="1">
      <c r="A150" s="231"/>
      <c r="B150" s="232"/>
      <c r="C150" s="232"/>
      <c r="D150" s="436"/>
      <c r="E150" s="439" t="s">
        <v>523</v>
      </c>
      <c r="F150" s="440"/>
      <c r="G150" s="441"/>
      <c r="H150" s="441"/>
      <c r="I150" s="441"/>
      <c r="J150" s="441"/>
      <c r="K150" s="442"/>
      <c r="L150" s="465"/>
      <c r="M150" s="466"/>
      <c r="N150" s="466"/>
      <c r="O150" s="466"/>
      <c r="P150" s="466"/>
      <c r="Q150" s="466"/>
      <c r="R150" s="466"/>
      <c r="S150" s="466"/>
      <c r="T150" s="466"/>
      <c r="U150" s="466"/>
      <c r="V150" s="466"/>
      <c r="W150" s="466"/>
      <c r="X150" s="466"/>
      <c r="Y150" s="466"/>
      <c r="Z150" s="466"/>
      <c r="AA150" s="466"/>
      <c r="AB150" s="466"/>
      <c r="AC150" s="466"/>
      <c r="AD150" s="466"/>
      <c r="AE150" s="466"/>
      <c r="AF150" s="466"/>
      <c r="AG150" s="467"/>
      <c r="AH150" s="465"/>
      <c r="AI150" s="466"/>
      <c r="AJ150" s="466"/>
      <c r="AK150" s="466"/>
      <c r="AL150" s="466"/>
      <c r="AM150" s="467"/>
      <c r="AN150" s="444"/>
      <c r="AO150" s="444"/>
      <c r="AP150" s="444"/>
      <c r="AQ150" s="444"/>
      <c r="AR150" s="444"/>
      <c r="AS150" s="444"/>
      <c r="AT150" s="444"/>
      <c r="AU150" s="444"/>
      <c r="AV150" s="360"/>
      <c r="AW150" s="360"/>
      <c r="AX150" s="360"/>
      <c r="AY150" s="360"/>
      <c r="AZ150" s="360"/>
      <c r="BA150" s="360"/>
      <c r="BB150" s="360"/>
      <c r="BC150" s="360"/>
      <c r="BE150" s="232"/>
      <c r="BF150" s="232"/>
      <c r="BG150" s="233"/>
    </row>
    <row r="151" spans="1:60" ht="24.95" customHeight="1">
      <c r="A151" s="231"/>
      <c r="B151" s="232"/>
      <c r="C151" s="232"/>
      <c r="D151" s="436">
        <v>3</v>
      </c>
      <c r="E151" s="439" t="s">
        <v>521</v>
      </c>
      <c r="F151" s="440"/>
      <c r="G151" s="441"/>
      <c r="H151" s="441"/>
      <c r="I151" s="441"/>
      <c r="J151" s="441"/>
      <c r="K151" s="442"/>
      <c r="L151" s="459"/>
      <c r="M151" s="460"/>
      <c r="N151" s="460"/>
      <c r="O151" s="460"/>
      <c r="P151" s="460"/>
      <c r="Q151" s="460"/>
      <c r="R151" s="460"/>
      <c r="S151" s="460"/>
      <c r="T151" s="460"/>
      <c r="U151" s="460"/>
      <c r="V151" s="460"/>
      <c r="W151" s="460"/>
      <c r="X151" s="460"/>
      <c r="Y151" s="460"/>
      <c r="Z151" s="460"/>
      <c r="AA151" s="460"/>
      <c r="AB151" s="460"/>
      <c r="AC151" s="460"/>
      <c r="AD151" s="460"/>
      <c r="AE151" s="460"/>
      <c r="AF151" s="460"/>
      <c r="AG151" s="461"/>
      <c r="AH151" s="459"/>
      <c r="AI151" s="460"/>
      <c r="AJ151" s="460"/>
      <c r="AK151" s="460"/>
      <c r="AL151" s="460"/>
      <c r="AM151" s="461"/>
      <c r="AN151" s="444"/>
      <c r="AO151" s="444"/>
      <c r="AP151" s="444"/>
      <c r="AQ151" s="444"/>
      <c r="AR151" s="444"/>
      <c r="AS151" s="444"/>
      <c r="AT151" s="444"/>
      <c r="AU151" s="444"/>
      <c r="AV151" s="360"/>
      <c r="AW151" s="360"/>
      <c r="AX151" s="360"/>
      <c r="AY151" s="360"/>
      <c r="AZ151" s="360"/>
      <c r="BA151" s="360"/>
      <c r="BB151" s="360"/>
      <c r="BC151" s="360"/>
      <c r="BE151" s="232"/>
      <c r="BF151" s="232"/>
      <c r="BG151" s="233"/>
    </row>
    <row r="152" spans="1:60" ht="24.95" customHeight="1">
      <c r="A152" s="231"/>
      <c r="B152" s="232"/>
      <c r="C152" s="232"/>
      <c r="D152" s="436"/>
      <c r="E152" s="439" t="s">
        <v>522</v>
      </c>
      <c r="F152" s="440"/>
      <c r="G152" s="441"/>
      <c r="H152" s="441"/>
      <c r="I152" s="441"/>
      <c r="J152" s="441"/>
      <c r="K152" s="442"/>
      <c r="L152" s="462"/>
      <c r="M152" s="463"/>
      <c r="N152" s="463"/>
      <c r="O152" s="463"/>
      <c r="P152" s="463"/>
      <c r="Q152" s="463"/>
      <c r="R152" s="463"/>
      <c r="S152" s="463"/>
      <c r="T152" s="463"/>
      <c r="U152" s="463"/>
      <c r="V152" s="463"/>
      <c r="W152" s="463"/>
      <c r="X152" s="463"/>
      <c r="Y152" s="463"/>
      <c r="Z152" s="463"/>
      <c r="AA152" s="463"/>
      <c r="AB152" s="463"/>
      <c r="AC152" s="463"/>
      <c r="AD152" s="463"/>
      <c r="AE152" s="463"/>
      <c r="AF152" s="463"/>
      <c r="AG152" s="464"/>
      <c r="AH152" s="462"/>
      <c r="AI152" s="463"/>
      <c r="AJ152" s="463"/>
      <c r="AK152" s="463"/>
      <c r="AL152" s="463"/>
      <c r="AM152" s="464"/>
      <c r="AN152" s="444"/>
      <c r="AO152" s="444"/>
      <c r="AP152" s="444"/>
      <c r="AQ152" s="444"/>
      <c r="AR152" s="444"/>
      <c r="AS152" s="444"/>
      <c r="AT152" s="444"/>
      <c r="AU152" s="444"/>
      <c r="AV152" s="360"/>
      <c r="AW152" s="360"/>
      <c r="AX152" s="360"/>
      <c r="AY152" s="360"/>
      <c r="AZ152" s="360"/>
      <c r="BA152" s="360"/>
      <c r="BB152" s="360"/>
      <c r="BC152" s="360"/>
      <c r="BE152" s="232"/>
      <c r="BF152" s="232"/>
      <c r="BG152" s="233"/>
    </row>
    <row r="153" spans="1:60" ht="24.95" customHeight="1">
      <c r="A153" s="231"/>
      <c r="B153" s="232"/>
      <c r="C153" s="232"/>
      <c r="D153" s="436"/>
      <c r="E153" s="439" t="s">
        <v>523</v>
      </c>
      <c r="F153" s="440"/>
      <c r="G153" s="441"/>
      <c r="H153" s="441"/>
      <c r="I153" s="441"/>
      <c r="J153" s="441"/>
      <c r="K153" s="442"/>
      <c r="L153" s="465"/>
      <c r="M153" s="466"/>
      <c r="N153" s="466"/>
      <c r="O153" s="466"/>
      <c r="P153" s="466"/>
      <c r="Q153" s="466"/>
      <c r="R153" s="466"/>
      <c r="S153" s="466"/>
      <c r="T153" s="466"/>
      <c r="U153" s="466"/>
      <c r="V153" s="466"/>
      <c r="W153" s="466"/>
      <c r="X153" s="466"/>
      <c r="Y153" s="466"/>
      <c r="Z153" s="466"/>
      <c r="AA153" s="466"/>
      <c r="AB153" s="466"/>
      <c r="AC153" s="466"/>
      <c r="AD153" s="466"/>
      <c r="AE153" s="466"/>
      <c r="AF153" s="466"/>
      <c r="AG153" s="467"/>
      <c r="AH153" s="465"/>
      <c r="AI153" s="466"/>
      <c r="AJ153" s="466"/>
      <c r="AK153" s="466"/>
      <c r="AL153" s="466"/>
      <c r="AM153" s="467"/>
      <c r="AN153" s="444"/>
      <c r="AO153" s="444"/>
      <c r="AP153" s="444"/>
      <c r="AQ153" s="444"/>
      <c r="AR153" s="444"/>
      <c r="AS153" s="444"/>
      <c r="AT153" s="444"/>
      <c r="AU153" s="444"/>
      <c r="AV153" s="360"/>
      <c r="AW153" s="360"/>
      <c r="AX153" s="360"/>
      <c r="AY153" s="360"/>
      <c r="AZ153" s="360"/>
      <c r="BA153" s="360"/>
      <c r="BB153" s="360"/>
      <c r="BC153" s="360"/>
      <c r="BE153" s="232"/>
      <c r="BF153" s="232"/>
      <c r="BG153" s="233"/>
    </row>
    <row r="154" spans="1:60" ht="24.95" customHeight="1">
      <c r="A154" s="231"/>
      <c r="B154" s="232"/>
      <c r="C154" s="232"/>
      <c r="D154" s="436">
        <v>4</v>
      </c>
      <c r="E154" s="439" t="s">
        <v>521</v>
      </c>
      <c r="F154" s="440"/>
      <c r="G154" s="504"/>
      <c r="H154" s="504"/>
      <c r="I154" s="504"/>
      <c r="J154" s="504"/>
      <c r="K154" s="505"/>
      <c r="L154" s="444"/>
      <c r="M154" s="444"/>
      <c r="N154" s="444"/>
      <c r="O154" s="444"/>
      <c r="P154" s="444"/>
      <c r="Q154" s="444"/>
      <c r="R154" s="444"/>
      <c r="S154" s="444"/>
      <c r="T154" s="444"/>
      <c r="U154" s="444"/>
      <c r="V154" s="444"/>
      <c r="W154" s="444"/>
      <c r="X154" s="444"/>
      <c r="Y154" s="444"/>
      <c r="Z154" s="444"/>
      <c r="AA154" s="444"/>
      <c r="AB154" s="444"/>
      <c r="AC154" s="444"/>
      <c r="AD154" s="444"/>
      <c r="AE154" s="444"/>
      <c r="AF154" s="444"/>
      <c r="AG154" s="444"/>
      <c r="AH154" s="459"/>
      <c r="AI154" s="460"/>
      <c r="AJ154" s="460"/>
      <c r="AK154" s="460"/>
      <c r="AL154" s="460"/>
      <c r="AM154" s="461"/>
      <c r="AN154" s="444"/>
      <c r="AO154" s="444"/>
      <c r="AP154" s="444"/>
      <c r="AQ154" s="444"/>
      <c r="AR154" s="444"/>
      <c r="AS154" s="444"/>
      <c r="AT154" s="444"/>
      <c r="AU154" s="444"/>
      <c r="AV154" s="360"/>
      <c r="AW154" s="360"/>
      <c r="AX154" s="360"/>
      <c r="AY154" s="360"/>
      <c r="AZ154" s="360"/>
      <c r="BA154" s="360"/>
      <c r="BB154" s="360"/>
      <c r="BC154" s="360"/>
      <c r="BE154" s="232"/>
      <c r="BF154" s="232"/>
      <c r="BG154" s="233"/>
    </row>
    <row r="155" spans="1:60" ht="24.95" customHeight="1">
      <c r="A155" s="231"/>
      <c r="B155" s="232"/>
      <c r="C155" s="232"/>
      <c r="D155" s="436"/>
      <c r="E155" s="439" t="s">
        <v>522</v>
      </c>
      <c r="F155" s="440"/>
      <c r="G155" s="441"/>
      <c r="H155" s="441"/>
      <c r="I155" s="441"/>
      <c r="J155" s="441"/>
      <c r="K155" s="442"/>
      <c r="L155" s="444"/>
      <c r="M155" s="444"/>
      <c r="N155" s="444"/>
      <c r="O155" s="444"/>
      <c r="P155" s="444"/>
      <c r="Q155" s="444"/>
      <c r="R155" s="444"/>
      <c r="S155" s="444"/>
      <c r="T155" s="444"/>
      <c r="U155" s="444"/>
      <c r="V155" s="444"/>
      <c r="W155" s="444"/>
      <c r="X155" s="444"/>
      <c r="Y155" s="444"/>
      <c r="Z155" s="444"/>
      <c r="AA155" s="444"/>
      <c r="AB155" s="444"/>
      <c r="AC155" s="444"/>
      <c r="AD155" s="444"/>
      <c r="AE155" s="444"/>
      <c r="AF155" s="444"/>
      <c r="AG155" s="444"/>
      <c r="AH155" s="462"/>
      <c r="AI155" s="463"/>
      <c r="AJ155" s="463"/>
      <c r="AK155" s="463"/>
      <c r="AL155" s="463"/>
      <c r="AM155" s="464"/>
      <c r="AN155" s="444"/>
      <c r="AO155" s="444"/>
      <c r="AP155" s="444"/>
      <c r="AQ155" s="444"/>
      <c r="AR155" s="444"/>
      <c r="AS155" s="444"/>
      <c r="AT155" s="444"/>
      <c r="AU155" s="444"/>
      <c r="AV155" s="360"/>
      <c r="AW155" s="360"/>
      <c r="AX155" s="360"/>
      <c r="AY155" s="360"/>
      <c r="AZ155" s="360"/>
      <c r="BA155" s="360"/>
      <c r="BB155" s="360"/>
      <c r="BC155" s="360"/>
      <c r="BE155" s="232"/>
      <c r="BF155" s="232"/>
      <c r="BG155" s="233"/>
    </row>
    <row r="156" spans="1:60" ht="24.95" customHeight="1">
      <c r="A156" s="231"/>
      <c r="B156" s="232"/>
      <c r="C156" s="232"/>
      <c r="D156" s="436"/>
      <c r="E156" s="439" t="s">
        <v>523</v>
      </c>
      <c r="F156" s="440"/>
      <c r="G156" s="504"/>
      <c r="H156" s="504"/>
      <c r="I156" s="504"/>
      <c r="J156" s="504"/>
      <c r="K156" s="505"/>
      <c r="L156" s="444"/>
      <c r="M156" s="444"/>
      <c r="N156" s="444"/>
      <c r="O156" s="444"/>
      <c r="P156" s="444"/>
      <c r="Q156" s="444"/>
      <c r="R156" s="444"/>
      <c r="S156" s="444"/>
      <c r="T156" s="444"/>
      <c r="U156" s="444"/>
      <c r="V156" s="444"/>
      <c r="W156" s="444"/>
      <c r="X156" s="444"/>
      <c r="Y156" s="444"/>
      <c r="Z156" s="444"/>
      <c r="AA156" s="444"/>
      <c r="AB156" s="444"/>
      <c r="AC156" s="444"/>
      <c r="AD156" s="444"/>
      <c r="AE156" s="444"/>
      <c r="AF156" s="444"/>
      <c r="AG156" s="444"/>
      <c r="AH156" s="465"/>
      <c r="AI156" s="466"/>
      <c r="AJ156" s="466"/>
      <c r="AK156" s="466"/>
      <c r="AL156" s="466"/>
      <c r="AM156" s="467"/>
      <c r="AN156" s="444"/>
      <c r="AO156" s="444"/>
      <c r="AP156" s="444"/>
      <c r="AQ156" s="444"/>
      <c r="AR156" s="444"/>
      <c r="AS156" s="444"/>
      <c r="AT156" s="444"/>
      <c r="AU156" s="444"/>
      <c r="AV156" s="360"/>
      <c r="AW156" s="360"/>
      <c r="AX156" s="360"/>
      <c r="AY156" s="360"/>
      <c r="AZ156" s="360"/>
      <c r="BA156" s="360"/>
      <c r="BB156" s="360"/>
      <c r="BC156" s="360"/>
      <c r="BE156" s="232"/>
      <c r="BF156" s="232"/>
      <c r="BG156" s="233"/>
    </row>
    <row r="157" spans="1:60" s="234" customFormat="1" ht="11.25" customHeight="1">
      <c r="A157" s="236"/>
      <c r="D157" s="271"/>
      <c r="E157" s="219"/>
      <c r="F157" s="219"/>
      <c r="G157" s="574"/>
      <c r="H157" s="574"/>
      <c r="I157" s="574"/>
      <c r="J157" s="574"/>
      <c r="K157" s="574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  <c r="AH157" s="246"/>
      <c r="AI157" s="246"/>
      <c r="AJ157" s="246"/>
      <c r="AK157" s="246"/>
      <c r="AL157" s="246"/>
      <c r="AM157" s="246"/>
      <c r="AN157" s="246"/>
      <c r="AO157" s="246"/>
      <c r="AP157" s="246"/>
      <c r="AQ157" s="246"/>
      <c r="AR157" s="246"/>
      <c r="AS157" s="246"/>
      <c r="AT157" s="246"/>
      <c r="AU157" s="246"/>
      <c r="AV157" s="246"/>
      <c r="AW157" s="246"/>
      <c r="AX157" s="246"/>
      <c r="AY157" s="246"/>
      <c r="AZ157" s="246"/>
      <c r="BA157" s="246"/>
      <c r="BB157" s="246"/>
      <c r="BC157" s="246"/>
      <c r="BD157" s="246"/>
      <c r="BG157" s="235"/>
    </row>
    <row r="158" spans="1:60" s="262" customFormat="1" ht="13.5" customHeight="1" thickBot="1">
      <c r="A158" s="236"/>
      <c r="B158" s="234"/>
      <c r="C158" s="234"/>
      <c r="D158" s="271"/>
      <c r="E158" s="219"/>
      <c r="F158" s="219"/>
      <c r="G158" s="219"/>
      <c r="H158" s="387"/>
      <c r="I158" s="387"/>
      <c r="J158" s="387"/>
      <c r="K158" s="387"/>
      <c r="L158" s="246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60"/>
      <c r="AF158" s="260"/>
      <c r="AG158" s="260"/>
      <c r="AH158" s="260"/>
      <c r="AI158" s="260"/>
      <c r="AJ158" s="260"/>
      <c r="AK158" s="260"/>
      <c r="AL158" s="260"/>
      <c r="AM158" s="260"/>
      <c r="AN158" s="260"/>
      <c r="AO158" s="260"/>
      <c r="AP158" s="260"/>
      <c r="AQ158" s="260"/>
      <c r="AR158" s="260"/>
      <c r="AS158" s="260"/>
      <c r="AT158" s="260"/>
      <c r="AU158" s="260"/>
      <c r="AV158" s="260"/>
      <c r="AW158" s="272"/>
      <c r="AX158" s="272"/>
      <c r="AY158" s="272"/>
      <c r="AZ158" s="272"/>
      <c r="BA158" s="272"/>
      <c r="BB158" s="272"/>
      <c r="BC158" s="272"/>
      <c r="BD158" s="272"/>
      <c r="BE158" s="234"/>
      <c r="BF158" s="234"/>
      <c r="BG158" s="235"/>
    </row>
    <row r="159" spans="1:60" ht="33.75" customHeight="1" thickBot="1">
      <c r="A159" s="433" t="s">
        <v>836</v>
      </c>
      <c r="B159" s="434"/>
      <c r="C159" s="434"/>
      <c r="D159" s="434"/>
      <c r="E159" s="434"/>
      <c r="F159" s="434"/>
      <c r="G159" s="434"/>
      <c r="H159" s="434"/>
      <c r="I159" s="434"/>
      <c r="J159" s="434"/>
      <c r="K159" s="434"/>
      <c r="L159" s="434"/>
      <c r="M159" s="434"/>
      <c r="N159" s="434"/>
      <c r="O159" s="434"/>
      <c r="P159" s="434"/>
      <c r="Q159" s="434"/>
      <c r="R159" s="434"/>
      <c r="S159" s="434"/>
      <c r="T159" s="434"/>
      <c r="U159" s="434"/>
      <c r="V159" s="434"/>
      <c r="W159" s="434"/>
      <c r="X159" s="434"/>
      <c r="Y159" s="434"/>
      <c r="Z159" s="434"/>
      <c r="AA159" s="434"/>
      <c r="AB159" s="434"/>
      <c r="AC159" s="434"/>
      <c r="AD159" s="434"/>
      <c r="AE159" s="434"/>
      <c r="AF159" s="434"/>
      <c r="AG159" s="434"/>
      <c r="AH159" s="434"/>
      <c r="AI159" s="434"/>
      <c r="AJ159" s="434"/>
      <c r="AK159" s="434"/>
      <c r="AL159" s="434"/>
      <c r="AM159" s="434"/>
      <c r="AN159" s="434"/>
      <c r="AO159" s="434"/>
      <c r="AP159" s="434"/>
      <c r="AQ159" s="434"/>
      <c r="AR159" s="434"/>
      <c r="AS159" s="434"/>
      <c r="AT159" s="434"/>
      <c r="AU159" s="434"/>
      <c r="AV159" s="434"/>
      <c r="AW159" s="434"/>
      <c r="AX159" s="434"/>
      <c r="AY159" s="434"/>
      <c r="AZ159" s="434"/>
      <c r="BA159" s="434"/>
      <c r="BB159" s="434"/>
      <c r="BC159" s="434"/>
      <c r="BD159" s="434"/>
      <c r="BE159" s="434"/>
      <c r="BF159" s="434"/>
      <c r="BG159" s="435"/>
    </row>
    <row r="160" spans="1:60" s="262" customFormat="1" ht="14.45" customHeight="1">
      <c r="A160" s="222"/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0"/>
      <c r="BE160" s="220"/>
      <c r="BF160" s="220"/>
      <c r="BG160" s="225"/>
      <c r="BH160" s="230"/>
    </row>
    <row r="161" spans="1:68" s="262" customFormat="1" ht="14.45" customHeight="1">
      <c r="A161" s="222"/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0"/>
      <c r="AP161" s="220"/>
      <c r="AQ161" s="220"/>
      <c r="AR161" s="220"/>
      <c r="AS161" s="220"/>
      <c r="AT161" s="220"/>
      <c r="AU161" s="220"/>
      <c r="AV161" s="220"/>
      <c r="AW161" s="220"/>
      <c r="AX161" s="220"/>
      <c r="AY161" s="220"/>
      <c r="AZ161" s="220"/>
      <c r="BA161" s="220"/>
      <c r="BB161" s="220"/>
      <c r="BC161" s="220"/>
      <c r="BD161" s="220"/>
      <c r="BE161" s="220"/>
      <c r="BF161" s="220"/>
      <c r="BG161" s="233"/>
      <c r="BH161" s="230"/>
    </row>
    <row r="162" spans="1:68" s="262" customFormat="1" ht="14.45" customHeight="1">
      <c r="A162" s="222"/>
      <c r="B162" s="220"/>
      <c r="C162" s="220"/>
      <c r="D162" s="575" t="s">
        <v>256</v>
      </c>
      <c r="E162" s="576"/>
      <c r="F162" s="576"/>
      <c r="G162" s="576"/>
      <c r="H162" s="576"/>
      <c r="I162" s="576"/>
      <c r="J162" s="576"/>
      <c r="K162" s="577"/>
      <c r="L162" s="575" t="s">
        <v>835</v>
      </c>
      <c r="M162" s="576"/>
      <c r="N162" s="576"/>
      <c r="O162" s="576"/>
      <c r="P162" s="576"/>
      <c r="Q162" s="576"/>
      <c r="R162" s="576"/>
      <c r="S162" s="576"/>
      <c r="T162" s="576"/>
      <c r="U162" s="576"/>
      <c r="V162" s="576"/>
      <c r="W162" s="576"/>
      <c r="X162" s="576"/>
      <c r="Y162" s="576"/>
      <c r="Z162" s="576"/>
      <c r="AA162" s="576"/>
      <c r="AB162" s="576"/>
      <c r="AC162" s="576"/>
      <c r="AD162" s="577"/>
      <c r="AE162" s="443" t="s">
        <v>524</v>
      </c>
      <c r="AF162" s="443"/>
      <c r="AG162" s="443"/>
      <c r="AH162" s="443"/>
      <c r="AI162" s="443"/>
      <c r="AJ162" s="443"/>
      <c r="AK162" s="443"/>
      <c r="AL162" s="443"/>
      <c r="AM162" s="443"/>
      <c r="AN162" s="443"/>
      <c r="AO162" s="443"/>
      <c r="AP162" s="443"/>
      <c r="AQ162" s="443"/>
      <c r="AR162" s="443"/>
      <c r="AS162" s="443"/>
      <c r="AT162" s="443"/>
      <c r="AU162" s="443"/>
      <c r="AV162" s="443"/>
      <c r="AW162" s="443"/>
      <c r="AX162" s="443"/>
      <c r="AY162" s="443"/>
      <c r="AZ162" s="443"/>
      <c r="BA162" s="443"/>
      <c r="BB162" s="349"/>
      <c r="BC162" s="349"/>
      <c r="BD162" s="349"/>
      <c r="BE162" s="349"/>
      <c r="BF162" s="349"/>
      <c r="BG162" s="233"/>
      <c r="BH162" s="230"/>
    </row>
    <row r="163" spans="1:68" s="262" customFormat="1" ht="14.45" customHeight="1">
      <c r="A163" s="222"/>
      <c r="B163" s="220"/>
      <c r="C163" s="220"/>
      <c r="D163" s="503" t="str">
        <f>D22</f>
        <v xml:space="preserve">  </v>
      </c>
      <c r="E163" s="503"/>
      <c r="F163" s="503"/>
      <c r="G163" s="503"/>
      <c r="H163" s="503"/>
      <c r="I163" s="503"/>
      <c r="J163" s="503"/>
      <c r="K163" s="503"/>
      <c r="L163" s="444"/>
      <c r="M163" s="444"/>
      <c r="N163" s="444"/>
      <c r="O163" s="444"/>
      <c r="P163" s="444"/>
      <c r="Q163" s="444"/>
      <c r="R163" s="444"/>
      <c r="S163" s="444"/>
      <c r="T163" s="444"/>
      <c r="U163" s="444"/>
      <c r="V163" s="444"/>
      <c r="W163" s="444"/>
      <c r="X163" s="444"/>
      <c r="Y163" s="444"/>
      <c r="Z163" s="444"/>
      <c r="AA163" s="444"/>
      <c r="AB163" s="444"/>
      <c r="AC163" s="444"/>
      <c r="AD163" s="444"/>
      <c r="AE163" s="444"/>
      <c r="AF163" s="444"/>
      <c r="AG163" s="444"/>
      <c r="AH163" s="444"/>
      <c r="AI163" s="444"/>
      <c r="AJ163" s="444"/>
      <c r="AK163" s="444"/>
      <c r="AL163" s="444"/>
      <c r="AM163" s="444"/>
      <c r="AN163" s="444"/>
      <c r="AO163" s="444"/>
      <c r="AP163" s="444"/>
      <c r="AQ163" s="444"/>
      <c r="AR163" s="444"/>
      <c r="AS163" s="444"/>
      <c r="AT163" s="444"/>
      <c r="AU163" s="444"/>
      <c r="AV163" s="444"/>
      <c r="AW163" s="444"/>
      <c r="AX163" s="444"/>
      <c r="AY163" s="444"/>
      <c r="AZ163" s="444"/>
      <c r="BA163" s="444"/>
      <c r="BB163" s="329"/>
      <c r="BC163" s="329"/>
      <c r="BD163" s="329"/>
      <c r="BE163" s="329"/>
      <c r="BF163" s="329"/>
      <c r="BG163" s="233"/>
      <c r="BH163" s="230"/>
    </row>
    <row r="164" spans="1:68" s="262" customFormat="1" ht="14.45" customHeight="1">
      <c r="A164" s="222"/>
      <c r="B164" s="220"/>
      <c r="C164" s="220"/>
      <c r="D164" s="503"/>
      <c r="E164" s="503"/>
      <c r="F164" s="503"/>
      <c r="G164" s="503"/>
      <c r="H164" s="503"/>
      <c r="I164" s="503"/>
      <c r="J164" s="503"/>
      <c r="K164" s="503"/>
      <c r="L164" s="444"/>
      <c r="M164" s="444"/>
      <c r="N164" s="444"/>
      <c r="O164" s="444"/>
      <c r="P164" s="444"/>
      <c r="Q164" s="444"/>
      <c r="R164" s="444"/>
      <c r="S164" s="444"/>
      <c r="T164" s="444"/>
      <c r="U164" s="444"/>
      <c r="V164" s="444"/>
      <c r="W164" s="444"/>
      <c r="X164" s="444"/>
      <c r="Y164" s="444"/>
      <c r="Z164" s="444"/>
      <c r="AA164" s="444"/>
      <c r="AB164" s="444"/>
      <c r="AC164" s="444"/>
      <c r="AD164" s="444"/>
      <c r="AE164" s="444"/>
      <c r="AF164" s="444"/>
      <c r="AG164" s="444"/>
      <c r="AH164" s="444"/>
      <c r="AI164" s="444"/>
      <c r="AJ164" s="444"/>
      <c r="AK164" s="444"/>
      <c r="AL164" s="444"/>
      <c r="AM164" s="444"/>
      <c r="AN164" s="444"/>
      <c r="AO164" s="444"/>
      <c r="AP164" s="444"/>
      <c r="AQ164" s="444"/>
      <c r="AR164" s="444"/>
      <c r="AS164" s="444"/>
      <c r="AT164" s="444"/>
      <c r="AU164" s="444"/>
      <c r="AV164" s="444"/>
      <c r="AW164" s="444"/>
      <c r="AX164" s="444"/>
      <c r="AY164" s="444"/>
      <c r="AZ164" s="444"/>
      <c r="BA164" s="444"/>
      <c r="BB164" s="329"/>
      <c r="BC164" s="329"/>
      <c r="BD164" s="329"/>
      <c r="BE164" s="329"/>
      <c r="BF164" s="329"/>
      <c r="BG164" s="233"/>
      <c r="BH164" s="230"/>
    </row>
    <row r="165" spans="1:68" s="262" customFormat="1" ht="14.45" customHeight="1">
      <c r="A165" s="222"/>
      <c r="B165" s="220"/>
      <c r="C165" s="220"/>
      <c r="D165" s="503"/>
      <c r="E165" s="503"/>
      <c r="F165" s="503"/>
      <c r="G165" s="503"/>
      <c r="H165" s="503"/>
      <c r="I165" s="503"/>
      <c r="J165" s="503"/>
      <c r="K165" s="503"/>
      <c r="L165" s="444"/>
      <c r="M165" s="444"/>
      <c r="N165" s="444"/>
      <c r="O165" s="444"/>
      <c r="P165" s="444"/>
      <c r="Q165" s="444"/>
      <c r="R165" s="444"/>
      <c r="S165" s="444"/>
      <c r="T165" s="444"/>
      <c r="U165" s="444"/>
      <c r="V165" s="444"/>
      <c r="W165" s="444"/>
      <c r="X165" s="444"/>
      <c r="Y165" s="444"/>
      <c r="Z165" s="444"/>
      <c r="AA165" s="444"/>
      <c r="AB165" s="444"/>
      <c r="AC165" s="444"/>
      <c r="AD165" s="444"/>
      <c r="AE165" s="444"/>
      <c r="AF165" s="444"/>
      <c r="AG165" s="444"/>
      <c r="AH165" s="444"/>
      <c r="AI165" s="444"/>
      <c r="AJ165" s="444"/>
      <c r="AK165" s="444"/>
      <c r="AL165" s="444"/>
      <c r="AM165" s="444"/>
      <c r="AN165" s="444"/>
      <c r="AO165" s="444"/>
      <c r="AP165" s="444"/>
      <c r="AQ165" s="444"/>
      <c r="AR165" s="444"/>
      <c r="AS165" s="444"/>
      <c r="AT165" s="444"/>
      <c r="AU165" s="444"/>
      <c r="AV165" s="444"/>
      <c r="AW165" s="444"/>
      <c r="AX165" s="444"/>
      <c r="AY165" s="444"/>
      <c r="AZ165" s="444"/>
      <c r="BA165" s="444"/>
      <c r="BB165" s="329"/>
      <c r="BC165" s="329"/>
      <c r="BD165" s="329"/>
      <c r="BE165" s="329"/>
      <c r="BF165" s="329"/>
      <c r="BG165" s="233"/>
      <c r="BH165" s="230"/>
    </row>
    <row r="166" spans="1:68" s="234" customFormat="1" ht="14.45" customHeight="1">
      <c r="A166" s="222"/>
      <c r="B166" s="220"/>
      <c r="C166" s="22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0"/>
      <c r="AY166" s="220"/>
      <c r="AZ166" s="220"/>
      <c r="BA166" s="220"/>
      <c r="BB166" s="220"/>
      <c r="BC166" s="220"/>
      <c r="BD166" s="220"/>
      <c r="BE166" s="220"/>
      <c r="BF166" s="220"/>
      <c r="BG166" s="233"/>
      <c r="BH166" s="230"/>
    </row>
    <row r="167" spans="1:68" ht="31.5" customHeight="1" thickBot="1">
      <c r="A167" s="256"/>
      <c r="B167" s="257"/>
      <c r="C167" s="257"/>
      <c r="D167" s="257"/>
      <c r="E167" s="257"/>
      <c r="F167" s="257"/>
      <c r="G167" s="257"/>
      <c r="H167" s="257"/>
      <c r="I167" s="257"/>
      <c r="J167" s="257"/>
      <c r="K167" s="257"/>
      <c r="L167" s="257"/>
      <c r="M167" s="257"/>
      <c r="N167" s="257"/>
      <c r="O167" s="257"/>
      <c r="P167" s="257"/>
      <c r="Q167" s="257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57"/>
      <c r="AC167" s="257"/>
      <c r="AD167" s="257"/>
      <c r="AE167" s="257"/>
      <c r="AF167" s="257"/>
      <c r="AG167" s="257"/>
      <c r="AH167" s="257"/>
      <c r="AI167" s="257"/>
      <c r="AJ167" s="257"/>
      <c r="AK167" s="257"/>
      <c r="AL167" s="257"/>
      <c r="AM167" s="257"/>
      <c r="AN167" s="257"/>
      <c r="AO167" s="257"/>
      <c r="AP167" s="257"/>
      <c r="AQ167" s="257"/>
      <c r="AR167" s="257"/>
      <c r="AS167" s="257"/>
      <c r="AT167" s="257"/>
      <c r="AU167" s="257"/>
      <c r="AV167" s="257"/>
      <c r="AW167" s="257"/>
      <c r="AX167" s="257"/>
      <c r="AY167" s="257"/>
      <c r="AZ167" s="257"/>
      <c r="BA167" s="257"/>
      <c r="BB167" s="257"/>
      <c r="BC167" s="257"/>
      <c r="BD167" s="257"/>
      <c r="BE167" s="257"/>
      <c r="BF167" s="257"/>
      <c r="BG167" s="259"/>
      <c r="BH167" s="262"/>
    </row>
    <row r="168" spans="1:68" ht="33.75" customHeight="1" thickBot="1">
      <c r="A168" s="433" t="s">
        <v>830</v>
      </c>
      <c r="B168" s="434"/>
      <c r="C168" s="434"/>
      <c r="D168" s="434"/>
      <c r="E168" s="434"/>
      <c r="F168" s="434"/>
      <c r="G168" s="434"/>
      <c r="H168" s="434"/>
      <c r="I168" s="434"/>
      <c r="J168" s="434"/>
      <c r="K168" s="434"/>
      <c r="L168" s="434"/>
      <c r="M168" s="434"/>
      <c r="N168" s="434"/>
      <c r="O168" s="434"/>
      <c r="P168" s="434"/>
      <c r="Q168" s="434"/>
      <c r="R168" s="434"/>
      <c r="S168" s="434"/>
      <c r="T168" s="434"/>
      <c r="U168" s="434"/>
      <c r="V168" s="434"/>
      <c r="W168" s="434"/>
      <c r="X168" s="434"/>
      <c r="Y168" s="434"/>
      <c r="Z168" s="434"/>
      <c r="AA168" s="434"/>
      <c r="AB168" s="434"/>
      <c r="AC168" s="434"/>
      <c r="AD168" s="434"/>
      <c r="AE168" s="434"/>
      <c r="AF168" s="434"/>
      <c r="AG168" s="434"/>
      <c r="AH168" s="434"/>
      <c r="AI168" s="434"/>
      <c r="AJ168" s="434"/>
      <c r="AK168" s="434"/>
      <c r="AL168" s="434"/>
      <c r="AM168" s="434"/>
      <c r="AN168" s="434"/>
      <c r="AO168" s="434"/>
      <c r="AP168" s="434"/>
      <c r="AQ168" s="434"/>
      <c r="AR168" s="434"/>
      <c r="AS168" s="434"/>
      <c r="AT168" s="434"/>
      <c r="AU168" s="434"/>
      <c r="AV168" s="434"/>
      <c r="AW168" s="434"/>
      <c r="AX168" s="434"/>
      <c r="AY168" s="434"/>
      <c r="AZ168" s="434"/>
      <c r="BA168" s="434"/>
      <c r="BB168" s="434"/>
      <c r="BC168" s="434"/>
      <c r="BD168" s="434"/>
      <c r="BE168" s="434"/>
      <c r="BF168" s="434"/>
      <c r="BG168" s="435"/>
    </row>
    <row r="169" spans="1:68">
      <c r="A169" s="231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2"/>
      <c r="Z169" s="232"/>
      <c r="AA169" s="232"/>
      <c r="AB169" s="232"/>
      <c r="AC169" s="232"/>
      <c r="AD169" s="232"/>
      <c r="AE169" s="232"/>
      <c r="AF169" s="232"/>
      <c r="AG169" s="232"/>
      <c r="AH169" s="232"/>
      <c r="AI169" s="232"/>
      <c r="AJ169" s="232"/>
      <c r="AK169" s="232"/>
      <c r="AL169" s="232"/>
      <c r="AM169" s="232"/>
      <c r="AN169" s="232"/>
      <c r="AO169" s="232"/>
      <c r="AP169" s="232"/>
      <c r="AQ169" s="232"/>
      <c r="AR169" s="232"/>
      <c r="AS169" s="232"/>
      <c r="AT169" s="232"/>
      <c r="AU169" s="232"/>
      <c r="AV169" s="232"/>
      <c r="AW169" s="232"/>
      <c r="AX169" s="232"/>
      <c r="AY169" s="232"/>
      <c r="AZ169" s="232"/>
      <c r="BA169" s="232"/>
      <c r="BB169" s="232"/>
      <c r="BC169" s="232"/>
      <c r="BD169" s="232"/>
      <c r="BE169" s="232"/>
      <c r="BF169" s="232"/>
      <c r="BG169" s="233"/>
      <c r="BM169" s="262"/>
      <c r="BN169" s="262"/>
    </row>
    <row r="170" spans="1:68">
      <c r="A170" s="231"/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/>
      <c r="Z170" s="232"/>
      <c r="AA170" s="232"/>
      <c r="AB170" s="232"/>
      <c r="AC170" s="232"/>
      <c r="AD170" s="232"/>
      <c r="AE170" s="232"/>
      <c r="AF170" s="232"/>
      <c r="AG170" s="232"/>
      <c r="AH170" s="232"/>
      <c r="AI170" s="232"/>
      <c r="AJ170" s="232"/>
      <c r="AK170" s="232"/>
      <c r="AL170" s="232"/>
      <c r="AM170" s="232"/>
      <c r="AN170" s="232"/>
      <c r="AO170" s="232"/>
      <c r="AP170" s="232"/>
      <c r="AQ170" s="232"/>
      <c r="AR170" s="232"/>
      <c r="AS170" s="232"/>
      <c r="AT170" s="232"/>
      <c r="AU170" s="232"/>
      <c r="AV170" s="232"/>
      <c r="AW170" s="232"/>
      <c r="AX170" s="232"/>
      <c r="AY170" s="232"/>
      <c r="AZ170" s="232"/>
      <c r="BA170" s="232"/>
      <c r="BB170" s="232"/>
      <c r="BC170" s="232"/>
      <c r="BD170" s="232"/>
      <c r="BE170" s="232"/>
      <c r="BF170" s="232"/>
      <c r="BG170" s="233"/>
      <c r="BM170" s="262"/>
      <c r="BN170" s="262"/>
    </row>
    <row r="171" spans="1:68" ht="15" customHeight="1">
      <c r="A171" s="231"/>
      <c r="B171" s="232"/>
      <c r="C171" s="232"/>
      <c r="G171" s="443" t="s">
        <v>256</v>
      </c>
      <c r="H171" s="443"/>
      <c r="I171" s="443"/>
      <c r="J171" s="443"/>
      <c r="K171" s="443"/>
      <c r="L171" s="443"/>
      <c r="M171" s="443"/>
      <c r="N171" s="443"/>
      <c r="O171" s="445" t="s">
        <v>834</v>
      </c>
      <c r="P171" s="446"/>
      <c r="Q171" s="446"/>
      <c r="R171" s="446"/>
      <c r="S171" s="446"/>
      <c r="T171" s="446"/>
      <c r="U171" s="446"/>
      <c r="V171" s="446"/>
      <c r="W171" s="446"/>
      <c r="X171" s="446"/>
      <c r="Y171" s="446"/>
      <c r="Z171" s="446"/>
      <c r="AA171" s="446"/>
      <c r="AB171" s="446"/>
      <c r="AC171" s="446"/>
      <c r="AD171" s="446"/>
      <c r="AE171" s="446"/>
      <c r="AF171" s="446"/>
      <c r="AG171" s="446"/>
      <c r="AH171" s="446"/>
      <c r="AI171" s="446"/>
      <c r="AJ171" s="447"/>
      <c r="AK171" s="445" t="s">
        <v>262</v>
      </c>
      <c r="AL171" s="446"/>
      <c r="AM171" s="446"/>
      <c r="AN171" s="446"/>
      <c r="AO171" s="446"/>
      <c r="AP171" s="446"/>
      <c r="AQ171" s="446"/>
      <c r="AR171" s="447"/>
      <c r="AS171" s="232"/>
      <c r="AT171" s="232"/>
      <c r="AU171" s="232"/>
      <c r="AV171" s="232"/>
      <c r="AW171" s="232"/>
      <c r="AX171" s="232"/>
      <c r="AY171" s="232"/>
      <c r="AZ171" s="232"/>
      <c r="BA171" s="232"/>
      <c r="BB171" s="232"/>
      <c r="BC171" s="232"/>
      <c r="BD171" s="232"/>
      <c r="BE171" s="232"/>
      <c r="BF171" s="232"/>
      <c r="BG171" s="233"/>
      <c r="BL171" s="234"/>
      <c r="BM171" s="234"/>
      <c r="BN171" s="234"/>
      <c r="BO171" s="232"/>
      <c r="BP171" s="232"/>
    </row>
    <row r="172" spans="1:68" ht="15" customHeight="1">
      <c r="A172" s="231"/>
      <c r="B172" s="232"/>
      <c r="C172" s="232"/>
      <c r="G172" s="503" t="str">
        <f>D22</f>
        <v xml:space="preserve">  </v>
      </c>
      <c r="H172" s="503"/>
      <c r="I172" s="503"/>
      <c r="J172" s="503"/>
      <c r="K172" s="503"/>
      <c r="L172" s="503"/>
      <c r="M172" s="503"/>
      <c r="N172" s="503"/>
      <c r="O172" s="444"/>
      <c r="P172" s="444"/>
      <c r="Q172" s="444"/>
      <c r="R172" s="444"/>
      <c r="S172" s="444"/>
      <c r="T172" s="444"/>
      <c r="U172" s="444"/>
      <c r="V172" s="444"/>
      <c r="W172" s="444"/>
      <c r="X172" s="444"/>
      <c r="Y172" s="444"/>
      <c r="Z172" s="444"/>
      <c r="AA172" s="444"/>
      <c r="AB172" s="444"/>
      <c r="AC172" s="444"/>
      <c r="AD172" s="444"/>
      <c r="AE172" s="444"/>
      <c r="AF172" s="444"/>
      <c r="AG172" s="444"/>
      <c r="AH172" s="444"/>
      <c r="AI172" s="444"/>
      <c r="AJ172" s="444"/>
      <c r="AK172" s="459"/>
      <c r="AL172" s="460"/>
      <c r="AM172" s="460"/>
      <c r="AN172" s="460"/>
      <c r="AO172" s="460"/>
      <c r="AP172" s="460"/>
      <c r="AQ172" s="460"/>
      <c r="AR172" s="461"/>
      <c r="AS172" s="232"/>
      <c r="AT172" s="232"/>
      <c r="AU172" s="232"/>
      <c r="AV172" s="232"/>
      <c r="AW172" s="232"/>
      <c r="AX172" s="232"/>
      <c r="AY172" s="232"/>
      <c r="AZ172" s="232"/>
      <c r="BA172" s="232"/>
      <c r="BB172" s="232"/>
      <c r="BC172" s="232"/>
      <c r="BD172" s="232"/>
      <c r="BE172" s="232"/>
      <c r="BF172" s="232"/>
      <c r="BG172" s="233"/>
      <c r="BL172" s="234"/>
      <c r="BM172" s="234"/>
      <c r="BN172" s="234"/>
      <c r="BO172" s="232"/>
      <c r="BP172" s="232"/>
    </row>
    <row r="173" spans="1:68">
      <c r="A173" s="231"/>
      <c r="B173" s="232"/>
      <c r="C173" s="232"/>
      <c r="G173" s="503"/>
      <c r="H173" s="503"/>
      <c r="I173" s="503"/>
      <c r="J173" s="503"/>
      <c r="K173" s="503"/>
      <c r="L173" s="503"/>
      <c r="M173" s="503"/>
      <c r="N173" s="503"/>
      <c r="O173" s="444"/>
      <c r="P173" s="444"/>
      <c r="Q173" s="444"/>
      <c r="R173" s="444"/>
      <c r="S173" s="444"/>
      <c r="T173" s="444"/>
      <c r="U173" s="444"/>
      <c r="V173" s="444"/>
      <c r="W173" s="444"/>
      <c r="X173" s="444"/>
      <c r="Y173" s="444"/>
      <c r="Z173" s="444"/>
      <c r="AA173" s="444"/>
      <c r="AB173" s="444"/>
      <c r="AC173" s="444"/>
      <c r="AD173" s="444"/>
      <c r="AE173" s="444"/>
      <c r="AF173" s="444"/>
      <c r="AG173" s="444"/>
      <c r="AH173" s="444"/>
      <c r="AI173" s="444"/>
      <c r="AJ173" s="444"/>
      <c r="AK173" s="465"/>
      <c r="AL173" s="466"/>
      <c r="AM173" s="466"/>
      <c r="AN173" s="466"/>
      <c r="AO173" s="466"/>
      <c r="AP173" s="466"/>
      <c r="AQ173" s="466"/>
      <c r="AR173" s="467"/>
      <c r="AS173" s="232"/>
      <c r="AT173" s="232"/>
      <c r="AU173" s="232"/>
      <c r="AV173" s="232"/>
      <c r="AW173" s="232"/>
      <c r="AX173" s="232"/>
      <c r="AY173" s="232"/>
      <c r="AZ173" s="232"/>
      <c r="BA173" s="232"/>
      <c r="BB173" s="232"/>
      <c r="BC173" s="232"/>
      <c r="BD173" s="232"/>
      <c r="BE173" s="232"/>
      <c r="BF173" s="232"/>
      <c r="BG173" s="233"/>
      <c r="BL173" s="234"/>
      <c r="BM173" s="234"/>
      <c r="BN173" s="234"/>
      <c r="BO173" s="232"/>
      <c r="BP173" s="232"/>
    </row>
    <row r="174" spans="1:68">
      <c r="A174" s="231"/>
      <c r="B174" s="232"/>
      <c r="C174" s="232"/>
      <c r="G174" s="503"/>
      <c r="H174" s="503"/>
      <c r="I174" s="503"/>
      <c r="J174" s="503"/>
      <c r="K174" s="503"/>
      <c r="L174" s="503"/>
      <c r="M174" s="503"/>
      <c r="N174" s="503"/>
      <c r="O174" s="444"/>
      <c r="P174" s="444"/>
      <c r="Q174" s="444"/>
      <c r="R174" s="444"/>
      <c r="S174" s="444"/>
      <c r="T174" s="444"/>
      <c r="U174" s="444"/>
      <c r="V174" s="444"/>
      <c r="W174" s="444"/>
      <c r="X174" s="444"/>
      <c r="Y174" s="444"/>
      <c r="Z174" s="444"/>
      <c r="AA174" s="444"/>
      <c r="AB174" s="444"/>
      <c r="AC174" s="444"/>
      <c r="AD174" s="444"/>
      <c r="AE174" s="444"/>
      <c r="AF174" s="444"/>
      <c r="AG174" s="444"/>
      <c r="AH174" s="444"/>
      <c r="AI174" s="444"/>
      <c r="AJ174" s="444"/>
      <c r="AK174" s="459"/>
      <c r="AL174" s="460"/>
      <c r="AM174" s="460"/>
      <c r="AN174" s="460"/>
      <c r="AO174" s="460"/>
      <c r="AP174" s="460"/>
      <c r="AQ174" s="460"/>
      <c r="AR174" s="461"/>
      <c r="AS174" s="232"/>
      <c r="AT174" s="232"/>
      <c r="AU174" s="232"/>
      <c r="AV174" s="232"/>
      <c r="AW174" s="232"/>
      <c r="AX174" s="232"/>
      <c r="AY174" s="232"/>
      <c r="AZ174" s="232"/>
      <c r="BA174" s="232"/>
      <c r="BB174" s="232"/>
      <c r="BC174" s="232"/>
      <c r="BD174" s="232"/>
      <c r="BE174" s="232"/>
      <c r="BF174" s="232"/>
      <c r="BG174" s="233"/>
      <c r="BL174" s="234"/>
      <c r="BM174" s="234"/>
      <c r="BN174" s="234"/>
      <c r="BO174" s="232"/>
      <c r="BP174" s="232"/>
    </row>
    <row r="175" spans="1:68">
      <c r="A175" s="231"/>
      <c r="B175" s="232"/>
      <c r="C175" s="232"/>
      <c r="G175" s="503"/>
      <c r="H175" s="503"/>
      <c r="I175" s="503"/>
      <c r="J175" s="503"/>
      <c r="K175" s="503"/>
      <c r="L175" s="503"/>
      <c r="M175" s="503"/>
      <c r="N175" s="503"/>
      <c r="O175" s="444"/>
      <c r="P175" s="444"/>
      <c r="Q175" s="444"/>
      <c r="R175" s="444"/>
      <c r="S175" s="444"/>
      <c r="T175" s="444"/>
      <c r="U175" s="444"/>
      <c r="V175" s="444"/>
      <c r="W175" s="444"/>
      <c r="X175" s="444"/>
      <c r="Y175" s="444"/>
      <c r="Z175" s="444"/>
      <c r="AA175" s="444"/>
      <c r="AB175" s="444"/>
      <c r="AC175" s="444"/>
      <c r="AD175" s="444"/>
      <c r="AE175" s="444"/>
      <c r="AF175" s="444"/>
      <c r="AG175" s="444"/>
      <c r="AH175" s="444"/>
      <c r="AI175" s="444"/>
      <c r="AJ175" s="444"/>
      <c r="AK175" s="465"/>
      <c r="AL175" s="466"/>
      <c r="AM175" s="466"/>
      <c r="AN175" s="466"/>
      <c r="AO175" s="466"/>
      <c r="AP175" s="466"/>
      <c r="AQ175" s="466"/>
      <c r="AR175" s="467"/>
      <c r="AS175" s="232"/>
      <c r="AT175" s="232"/>
      <c r="AU175" s="232"/>
      <c r="AV175" s="232"/>
      <c r="AW175" s="232"/>
      <c r="AX175" s="232"/>
      <c r="AY175" s="232"/>
      <c r="AZ175" s="232"/>
      <c r="BA175" s="232"/>
      <c r="BB175" s="232"/>
      <c r="BC175" s="232"/>
      <c r="BD175" s="232"/>
      <c r="BE175" s="232"/>
      <c r="BF175" s="232"/>
      <c r="BG175" s="233"/>
      <c r="BL175" s="234"/>
      <c r="BM175" s="234"/>
      <c r="BN175" s="234"/>
      <c r="BO175" s="232"/>
      <c r="BP175" s="232"/>
    </row>
    <row r="176" spans="1:68">
      <c r="A176" s="231"/>
      <c r="B176" s="232"/>
      <c r="C176" s="232"/>
      <c r="G176" s="503"/>
      <c r="H176" s="503"/>
      <c r="I176" s="503"/>
      <c r="J176" s="503"/>
      <c r="K176" s="503"/>
      <c r="L176" s="503"/>
      <c r="M176" s="503"/>
      <c r="N176" s="503"/>
      <c r="O176" s="444"/>
      <c r="P176" s="444"/>
      <c r="Q176" s="444"/>
      <c r="R176" s="444"/>
      <c r="S176" s="444"/>
      <c r="T176" s="444"/>
      <c r="U176" s="444"/>
      <c r="V176" s="444"/>
      <c r="W176" s="444"/>
      <c r="X176" s="444"/>
      <c r="Y176" s="444"/>
      <c r="Z176" s="444"/>
      <c r="AA176" s="444"/>
      <c r="AB176" s="444"/>
      <c r="AC176" s="444"/>
      <c r="AD176" s="444"/>
      <c r="AE176" s="444"/>
      <c r="AF176" s="444"/>
      <c r="AG176" s="444"/>
      <c r="AH176" s="444"/>
      <c r="AI176" s="444"/>
      <c r="AJ176" s="444"/>
      <c r="AK176" s="459"/>
      <c r="AL176" s="460"/>
      <c r="AM176" s="460"/>
      <c r="AN176" s="460"/>
      <c r="AO176" s="460"/>
      <c r="AP176" s="460"/>
      <c r="AQ176" s="460"/>
      <c r="AR176" s="461"/>
      <c r="AS176" s="232"/>
      <c r="AT176" s="232"/>
      <c r="AU176" s="232"/>
      <c r="AV176" s="232"/>
      <c r="AW176" s="232"/>
      <c r="AX176" s="232"/>
      <c r="AY176" s="232"/>
      <c r="AZ176" s="232"/>
      <c r="BA176" s="232"/>
      <c r="BB176" s="232"/>
      <c r="BC176" s="232"/>
      <c r="BD176" s="232"/>
      <c r="BE176" s="232"/>
      <c r="BF176" s="232"/>
      <c r="BG176" s="233"/>
      <c r="BL176" s="234"/>
      <c r="BM176" s="234"/>
      <c r="BN176" s="234"/>
      <c r="BO176" s="232"/>
      <c r="BP176" s="232"/>
    </row>
    <row r="177" spans="1:68">
      <c r="A177" s="231"/>
      <c r="B177" s="232"/>
      <c r="C177" s="232"/>
      <c r="G177" s="503"/>
      <c r="H177" s="503"/>
      <c r="I177" s="503"/>
      <c r="J177" s="503"/>
      <c r="K177" s="503"/>
      <c r="L177" s="503"/>
      <c r="M177" s="503"/>
      <c r="N177" s="503"/>
      <c r="O177" s="444"/>
      <c r="P177" s="444"/>
      <c r="Q177" s="444"/>
      <c r="R177" s="444"/>
      <c r="S177" s="444"/>
      <c r="T177" s="444"/>
      <c r="U177" s="444"/>
      <c r="V177" s="444"/>
      <c r="W177" s="444"/>
      <c r="X177" s="444"/>
      <c r="Y177" s="444"/>
      <c r="Z177" s="444"/>
      <c r="AA177" s="444"/>
      <c r="AB177" s="444"/>
      <c r="AC177" s="444"/>
      <c r="AD177" s="444"/>
      <c r="AE177" s="444"/>
      <c r="AF177" s="444"/>
      <c r="AG177" s="444"/>
      <c r="AH177" s="444"/>
      <c r="AI177" s="444"/>
      <c r="AJ177" s="444"/>
      <c r="AK177" s="465"/>
      <c r="AL177" s="466"/>
      <c r="AM177" s="466"/>
      <c r="AN177" s="466"/>
      <c r="AO177" s="466"/>
      <c r="AP177" s="466"/>
      <c r="AQ177" s="466"/>
      <c r="AR177" s="467"/>
      <c r="AS177" s="232"/>
      <c r="AT177" s="232"/>
      <c r="AU177" s="232"/>
      <c r="AV177" s="232"/>
      <c r="AW177" s="232"/>
      <c r="AX177" s="232"/>
      <c r="AY177" s="232"/>
      <c r="AZ177" s="232"/>
      <c r="BA177" s="232"/>
      <c r="BB177" s="232"/>
      <c r="BC177" s="232"/>
      <c r="BD177" s="232"/>
      <c r="BE177" s="232"/>
      <c r="BF177" s="232"/>
      <c r="BG177" s="233"/>
      <c r="BL177" s="234"/>
      <c r="BM177" s="234"/>
      <c r="BN177" s="234"/>
      <c r="BO177" s="232"/>
      <c r="BP177" s="232"/>
    </row>
    <row r="178" spans="1:68">
      <c r="A178" s="231"/>
      <c r="B178" s="232"/>
      <c r="C178" s="232"/>
      <c r="G178" s="503"/>
      <c r="H178" s="503"/>
      <c r="I178" s="503"/>
      <c r="J178" s="503"/>
      <c r="K178" s="503"/>
      <c r="L178" s="503"/>
      <c r="M178" s="503"/>
      <c r="N178" s="503"/>
      <c r="O178" s="444"/>
      <c r="P178" s="444"/>
      <c r="Q178" s="444"/>
      <c r="R178" s="444"/>
      <c r="S178" s="444"/>
      <c r="T178" s="444"/>
      <c r="U178" s="444"/>
      <c r="V178" s="444"/>
      <c r="W178" s="444"/>
      <c r="X178" s="444"/>
      <c r="Y178" s="444"/>
      <c r="Z178" s="444"/>
      <c r="AA178" s="444"/>
      <c r="AB178" s="444"/>
      <c r="AC178" s="444"/>
      <c r="AD178" s="444"/>
      <c r="AE178" s="444"/>
      <c r="AF178" s="444"/>
      <c r="AG178" s="444"/>
      <c r="AH178" s="444"/>
      <c r="AI178" s="444"/>
      <c r="AJ178" s="444"/>
      <c r="AK178" s="459"/>
      <c r="AL178" s="460"/>
      <c r="AM178" s="460"/>
      <c r="AN178" s="460"/>
      <c r="AO178" s="460"/>
      <c r="AP178" s="460"/>
      <c r="AQ178" s="460"/>
      <c r="AR178" s="461"/>
      <c r="AS178" s="232"/>
      <c r="AT178" s="232"/>
      <c r="AU178" s="232"/>
      <c r="AV178" s="232"/>
      <c r="AW178" s="232"/>
      <c r="AX178" s="232"/>
      <c r="AY178" s="232"/>
      <c r="AZ178" s="232"/>
      <c r="BA178" s="232"/>
      <c r="BB178" s="232"/>
      <c r="BC178" s="232"/>
      <c r="BD178" s="232"/>
      <c r="BE178" s="232"/>
      <c r="BF178" s="232"/>
      <c r="BG178" s="233"/>
      <c r="BL178" s="234"/>
      <c r="BM178" s="234"/>
      <c r="BN178" s="234"/>
      <c r="BO178" s="232"/>
      <c r="BP178" s="232"/>
    </row>
    <row r="179" spans="1:68" ht="14.25" customHeight="1">
      <c r="A179" s="231"/>
      <c r="B179" s="232"/>
      <c r="C179" s="232"/>
      <c r="G179" s="503"/>
      <c r="H179" s="503"/>
      <c r="I179" s="503"/>
      <c r="J179" s="503"/>
      <c r="K179" s="503"/>
      <c r="L179" s="503"/>
      <c r="M179" s="503"/>
      <c r="N179" s="503"/>
      <c r="O179" s="444"/>
      <c r="P179" s="444"/>
      <c r="Q179" s="444"/>
      <c r="R179" s="444"/>
      <c r="S179" s="444"/>
      <c r="T179" s="444"/>
      <c r="U179" s="444"/>
      <c r="V179" s="444"/>
      <c r="W179" s="444"/>
      <c r="X179" s="444"/>
      <c r="Y179" s="444"/>
      <c r="Z179" s="444"/>
      <c r="AA179" s="444"/>
      <c r="AB179" s="444"/>
      <c r="AC179" s="444"/>
      <c r="AD179" s="444"/>
      <c r="AE179" s="444"/>
      <c r="AF179" s="444"/>
      <c r="AG179" s="444"/>
      <c r="AH179" s="444"/>
      <c r="AI179" s="444"/>
      <c r="AJ179" s="444"/>
      <c r="AK179" s="465"/>
      <c r="AL179" s="466"/>
      <c r="AM179" s="466"/>
      <c r="AN179" s="466"/>
      <c r="AO179" s="466"/>
      <c r="AP179" s="466"/>
      <c r="AQ179" s="466"/>
      <c r="AR179" s="467"/>
      <c r="AS179" s="232"/>
      <c r="AT179" s="232"/>
      <c r="AU179" s="232"/>
      <c r="AV179" s="232"/>
      <c r="AW179" s="232"/>
      <c r="AX179" s="232"/>
      <c r="AY179" s="232"/>
      <c r="AZ179" s="232"/>
      <c r="BA179" s="232"/>
      <c r="BB179" s="232"/>
      <c r="BC179" s="232"/>
      <c r="BD179" s="232"/>
      <c r="BE179" s="232"/>
      <c r="BF179" s="232"/>
      <c r="BG179" s="233"/>
      <c r="BL179" s="234"/>
      <c r="BM179" s="234"/>
      <c r="BN179" s="234"/>
      <c r="BO179" s="232"/>
      <c r="BP179" s="232"/>
    </row>
    <row r="180" spans="1:68">
      <c r="A180" s="231"/>
      <c r="B180" s="232"/>
      <c r="C180" s="232"/>
      <c r="G180" s="503"/>
      <c r="H180" s="503"/>
      <c r="I180" s="503"/>
      <c r="J180" s="503"/>
      <c r="K180" s="503"/>
      <c r="L180" s="503"/>
      <c r="M180" s="503"/>
      <c r="N180" s="503"/>
      <c r="O180" s="444"/>
      <c r="P180" s="444"/>
      <c r="Q180" s="444"/>
      <c r="R180" s="444"/>
      <c r="S180" s="444"/>
      <c r="T180" s="444"/>
      <c r="U180" s="444"/>
      <c r="V180" s="444"/>
      <c r="W180" s="444"/>
      <c r="X180" s="444"/>
      <c r="Y180" s="444"/>
      <c r="Z180" s="444"/>
      <c r="AA180" s="444"/>
      <c r="AB180" s="444"/>
      <c r="AC180" s="444"/>
      <c r="AD180" s="444"/>
      <c r="AE180" s="444"/>
      <c r="AF180" s="444"/>
      <c r="AG180" s="444"/>
      <c r="AH180" s="444"/>
      <c r="AI180" s="444"/>
      <c r="AJ180" s="444"/>
      <c r="AK180" s="459"/>
      <c r="AL180" s="460"/>
      <c r="AM180" s="460"/>
      <c r="AN180" s="460"/>
      <c r="AO180" s="460"/>
      <c r="AP180" s="460"/>
      <c r="AQ180" s="460"/>
      <c r="AR180" s="461"/>
      <c r="AS180" s="232"/>
      <c r="AT180" s="232"/>
      <c r="AU180" s="232"/>
      <c r="AV180" s="232"/>
      <c r="AW180" s="232"/>
      <c r="AX180" s="232"/>
      <c r="AY180" s="232"/>
      <c r="AZ180" s="232"/>
      <c r="BA180" s="232"/>
      <c r="BB180" s="232"/>
      <c r="BC180" s="232"/>
      <c r="BD180" s="232"/>
      <c r="BE180" s="232"/>
      <c r="BF180" s="232"/>
      <c r="BG180" s="233"/>
      <c r="BL180" s="234"/>
      <c r="BM180" s="234"/>
      <c r="BN180" s="234"/>
      <c r="BO180" s="232"/>
      <c r="BP180" s="232"/>
    </row>
    <row r="181" spans="1:68">
      <c r="A181" s="231"/>
      <c r="B181" s="232"/>
      <c r="C181" s="232"/>
      <c r="G181" s="503"/>
      <c r="H181" s="503"/>
      <c r="I181" s="503"/>
      <c r="J181" s="503"/>
      <c r="K181" s="503"/>
      <c r="L181" s="503"/>
      <c r="M181" s="503"/>
      <c r="N181" s="503"/>
      <c r="O181" s="444"/>
      <c r="P181" s="444"/>
      <c r="Q181" s="444"/>
      <c r="R181" s="444"/>
      <c r="S181" s="444"/>
      <c r="T181" s="444"/>
      <c r="U181" s="444"/>
      <c r="V181" s="444"/>
      <c r="W181" s="444"/>
      <c r="X181" s="444"/>
      <c r="Y181" s="444"/>
      <c r="Z181" s="444"/>
      <c r="AA181" s="444"/>
      <c r="AB181" s="444"/>
      <c r="AC181" s="444"/>
      <c r="AD181" s="444"/>
      <c r="AE181" s="444"/>
      <c r="AF181" s="444"/>
      <c r="AG181" s="444"/>
      <c r="AH181" s="444"/>
      <c r="AI181" s="444"/>
      <c r="AJ181" s="444"/>
      <c r="AK181" s="465"/>
      <c r="AL181" s="466"/>
      <c r="AM181" s="466"/>
      <c r="AN181" s="466"/>
      <c r="AO181" s="466"/>
      <c r="AP181" s="466"/>
      <c r="AQ181" s="466"/>
      <c r="AR181" s="467"/>
      <c r="AS181" s="232"/>
      <c r="AT181" s="232"/>
      <c r="AU181" s="232"/>
      <c r="AV181" s="232"/>
      <c r="AW181" s="232"/>
      <c r="AX181" s="232"/>
      <c r="AY181" s="232"/>
      <c r="AZ181" s="232"/>
      <c r="BA181" s="232"/>
      <c r="BB181" s="232"/>
      <c r="BC181" s="232"/>
      <c r="BD181" s="232"/>
      <c r="BE181" s="232"/>
      <c r="BF181" s="232"/>
      <c r="BG181" s="233"/>
      <c r="BL181" s="234"/>
      <c r="BM181" s="234"/>
      <c r="BN181" s="234"/>
      <c r="BO181" s="232"/>
      <c r="BP181" s="232"/>
    </row>
    <row r="182" spans="1:68">
      <c r="A182" s="231"/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  <c r="AD182" s="232"/>
      <c r="AE182" s="232"/>
      <c r="AF182" s="209"/>
      <c r="AG182" s="232"/>
      <c r="AH182" s="332"/>
      <c r="AI182" s="232"/>
      <c r="AJ182" s="232"/>
      <c r="AK182" s="232"/>
      <c r="AL182" s="232"/>
      <c r="AM182" s="232"/>
      <c r="AN182" s="232"/>
      <c r="AO182" s="232"/>
      <c r="AP182" s="232"/>
      <c r="AQ182" s="232"/>
      <c r="AR182" s="232"/>
      <c r="AS182" s="232"/>
      <c r="AT182" s="232"/>
      <c r="AU182" s="232"/>
      <c r="AV182" s="232"/>
      <c r="AW182" s="232"/>
      <c r="AX182" s="232"/>
      <c r="AY182" s="232"/>
      <c r="AZ182" s="232"/>
      <c r="BA182" s="232"/>
      <c r="BB182" s="232"/>
      <c r="BC182" s="232"/>
      <c r="BD182" s="232"/>
      <c r="BE182" s="232"/>
      <c r="BF182" s="232"/>
      <c r="BG182" s="233"/>
      <c r="BL182" s="234"/>
      <c r="BM182" s="234"/>
      <c r="BN182" s="234"/>
      <c r="BO182" s="232"/>
      <c r="BP182" s="232"/>
    </row>
    <row r="183" spans="1:68" ht="15.75" customHeight="1" thickBot="1">
      <c r="A183" s="256"/>
      <c r="B183" s="257"/>
      <c r="C183" s="257"/>
      <c r="D183" s="257"/>
      <c r="E183" s="257"/>
      <c r="F183" s="257"/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/>
      <c r="U183" s="257"/>
      <c r="V183" s="257"/>
      <c r="W183" s="257"/>
      <c r="X183" s="257"/>
      <c r="Y183" s="257"/>
      <c r="Z183" s="257"/>
      <c r="AA183" s="257"/>
      <c r="AB183" s="257"/>
      <c r="AC183" s="257"/>
      <c r="AD183" s="257"/>
      <c r="AE183" s="257"/>
      <c r="AF183" s="358"/>
      <c r="AG183" s="257"/>
      <c r="AH183" s="359"/>
      <c r="AI183" s="257"/>
      <c r="AJ183" s="257"/>
      <c r="AK183" s="257"/>
      <c r="AL183" s="257"/>
      <c r="AM183" s="257"/>
      <c r="AN183" s="257"/>
      <c r="AO183" s="257"/>
      <c r="AP183" s="257"/>
      <c r="AQ183" s="257"/>
      <c r="AR183" s="257"/>
      <c r="AS183" s="257"/>
      <c r="AT183" s="257"/>
      <c r="AU183" s="257"/>
      <c r="AV183" s="257"/>
      <c r="AW183" s="257"/>
      <c r="AX183" s="257"/>
      <c r="AY183" s="257"/>
      <c r="AZ183" s="257"/>
      <c r="BA183" s="257"/>
      <c r="BB183" s="257"/>
      <c r="BC183" s="257"/>
      <c r="BD183" s="257"/>
      <c r="BE183" s="257"/>
      <c r="BF183" s="257"/>
      <c r="BG183" s="259"/>
      <c r="BL183" s="234"/>
      <c r="BM183" s="234"/>
      <c r="BN183" s="234"/>
      <c r="BO183" s="232"/>
      <c r="BP183" s="232"/>
    </row>
    <row r="184" spans="1:68">
      <c r="AF184" s="330"/>
      <c r="AH184" s="332"/>
      <c r="BL184" s="234"/>
      <c r="BM184" s="234"/>
      <c r="BN184" s="271"/>
      <c r="BO184" s="232"/>
      <c r="BP184" s="232"/>
    </row>
    <row r="185" spans="1:68">
      <c r="AF185" s="330"/>
      <c r="AH185" s="332"/>
      <c r="BL185" s="234"/>
      <c r="BM185" s="234"/>
      <c r="BN185" s="271"/>
      <c r="BO185" s="232"/>
      <c r="BP185" s="232"/>
    </row>
    <row r="186" spans="1:68">
      <c r="BL186" s="262"/>
      <c r="BM186" s="234"/>
      <c r="BN186" s="234"/>
      <c r="BO186" s="232"/>
    </row>
    <row r="187" spans="1:68">
      <c r="BL187" s="262"/>
      <c r="BM187" s="234"/>
      <c r="BN187" s="234"/>
      <c r="BO187" s="232"/>
    </row>
    <row r="188" spans="1:68">
      <c r="BL188" s="262"/>
      <c r="BM188" s="234"/>
      <c r="BN188" s="234"/>
      <c r="BO188" s="232"/>
    </row>
    <row r="189" spans="1:68">
      <c r="BL189" s="262"/>
      <c r="BM189" s="234"/>
      <c r="BN189" s="234"/>
      <c r="BO189" s="232"/>
    </row>
    <row r="190" spans="1:68">
      <c r="BL190" s="262"/>
      <c r="BM190" s="234"/>
      <c r="BN190" s="234"/>
      <c r="BO190" s="232"/>
    </row>
    <row r="191" spans="1:68">
      <c r="BL191" s="262"/>
      <c r="BM191" s="234"/>
      <c r="BN191" s="234"/>
      <c r="BO191" s="232"/>
    </row>
    <row r="192" spans="1:68">
      <c r="BM192" s="232"/>
      <c r="BN192" s="232"/>
      <c r="BO192" s="232"/>
    </row>
    <row r="193" spans="65:67">
      <c r="BM193" s="232"/>
      <c r="BN193" s="232"/>
      <c r="BO193" s="232"/>
    </row>
    <row r="194" spans="65:67">
      <c r="BM194" s="232"/>
      <c r="BN194" s="232"/>
      <c r="BO194" s="232"/>
    </row>
  </sheetData>
  <sheetProtection password="D51B" sheet="1" objects="1" scenarios="1" formatColumns="0" formatRows="0"/>
  <mergeCells count="464">
    <mergeCell ref="A1:O4"/>
    <mergeCell ref="P1:BG4"/>
    <mergeCell ref="AS11:BE11"/>
    <mergeCell ref="M13:T13"/>
    <mergeCell ref="V13:AJ13"/>
    <mergeCell ref="A15:BG15"/>
    <mergeCell ref="D16:BE16"/>
    <mergeCell ref="D17:BC17"/>
    <mergeCell ref="D6:G6"/>
    <mergeCell ref="K6:BD6"/>
    <mergeCell ref="D8:G8"/>
    <mergeCell ref="K8:BD8"/>
    <mergeCell ref="D10:I10"/>
    <mergeCell ref="K10:AJ10"/>
    <mergeCell ref="AN10:AO10"/>
    <mergeCell ref="AS10:BD10"/>
    <mergeCell ref="D21:BE21"/>
    <mergeCell ref="D22:BC22"/>
    <mergeCell ref="D24:AM24"/>
    <mergeCell ref="AO24:BC24"/>
    <mergeCell ref="D25:AM25"/>
    <mergeCell ref="AO25:BC25"/>
    <mergeCell ref="D18:H18"/>
    <mergeCell ref="I18:N18"/>
    <mergeCell ref="O18:AK18"/>
    <mergeCell ref="AO18:BF18"/>
    <mergeCell ref="D19:H19"/>
    <mergeCell ref="J19:L19"/>
    <mergeCell ref="O19:AN19"/>
    <mergeCell ref="AQ19:BC19"/>
    <mergeCell ref="D30:I30"/>
    <mergeCell ref="J30:X30"/>
    <mergeCell ref="Y30:AH30"/>
    <mergeCell ref="AI30:BC30"/>
    <mergeCell ref="D31:I31"/>
    <mergeCell ref="J31:X31"/>
    <mergeCell ref="Y31:AH31"/>
    <mergeCell ref="AI31:BC31"/>
    <mergeCell ref="D27:BC27"/>
    <mergeCell ref="D28:X28"/>
    <mergeCell ref="Y28:BC28"/>
    <mergeCell ref="D29:I29"/>
    <mergeCell ref="J29:X29"/>
    <mergeCell ref="Y29:AH29"/>
    <mergeCell ref="AI29:BC29"/>
    <mergeCell ref="D34:I34"/>
    <mergeCell ref="J34:X34"/>
    <mergeCell ref="Y34:AH34"/>
    <mergeCell ref="AI34:BC34"/>
    <mergeCell ref="D35:BC36"/>
    <mergeCell ref="D37:BC37"/>
    <mergeCell ref="D32:I32"/>
    <mergeCell ref="J32:X32"/>
    <mergeCell ref="Y32:AH32"/>
    <mergeCell ref="AI32:BC32"/>
    <mergeCell ref="D33:I33"/>
    <mergeCell ref="J33:X33"/>
    <mergeCell ref="Y33:AH33"/>
    <mergeCell ref="AI33:BC33"/>
    <mergeCell ref="BM44:BO45"/>
    <mergeCell ref="Z45:AK45"/>
    <mergeCell ref="BU45:BU46"/>
    <mergeCell ref="BV45:BV46"/>
    <mergeCell ref="D46:G46"/>
    <mergeCell ref="A47:H47"/>
    <mergeCell ref="AB47:AK47"/>
    <mergeCell ref="D38:BC38"/>
    <mergeCell ref="D39:BC39"/>
    <mergeCell ref="D40:BC40"/>
    <mergeCell ref="D41:BC41"/>
    <mergeCell ref="D42:BC42"/>
    <mergeCell ref="A44:BG44"/>
    <mergeCell ref="AJ48:AK48"/>
    <mergeCell ref="A49:F49"/>
    <mergeCell ref="Z49:Z58"/>
    <mergeCell ref="AA49:AA50"/>
    <mergeCell ref="AB49:AC50"/>
    <mergeCell ref="AD49:AE50"/>
    <mergeCell ref="AF49:AG50"/>
    <mergeCell ref="AH49:AI50"/>
    <mergeCell ref="AJ49:AK50"/>
    <mergeCell ref="R51:W51"/>
    <mergeCell ref="A48:F48"/>
    <mergeCell ref="I48:X48"/>
    <mergeCell ref="AB48:AC48"/>
    <mergeCell ref="AD48:AE48"/>
    <mergeCell ref="AF48:AG48"/>
    <mergeCell ref="AH48:AI48"/>
    <mergeCell ref="AN51:AZ51"/>
    <mergeCell ref="D52:I52"/>
    <mergeCell ref="R52:W52"/>
    <mergeCell ref="AN52:AZ53"/>
    <mergeCell ref="R53:W53"/>
    <mergeCell ref="AA53:AA54"/>
    <mergeCell ref="AB53:AC54"/>
    <mergeCell ref="AD53:AE54"/>
    <mergeCell ref="AF53:AG54"/>
    <mergeCell ref="AH53:AI54"/>
    <mergeCell ref="AA51:AA52"/>
    <mergeCell ref="AB51:AC52"/>
    <mergeCell ref="AD51:AE52"/>
    <mergeCell ref="AF51:AG52"/>
    <mergeCell ref="AH51:AI52"/>
    <mergeCell ref="AJ51:AK52"/>
    <mergeCell ref="AJ53:AK54"/>
    <mergeCell ref="J54:P54"/>
    <mergeCell ref="R54:W54"/>
    <mergeCell ref="R55:W55"/>
    <mergeCell ref="AA55:AA56"/>
    <mergeCell ref="AB55:AC56"/>
    <mergeCell ref="AD55:AE56"/>
    <mergeCell ref="AF55:AG56"/>
    <mergeCell ref="AH55:AI56"/>
    <mergeCell ref="AJ55:AK56"/>
    <mergeCell ref="J63:P63"/>
    <mergeCell ref="R63:W63"/>
    <mergeCell ref="R64:W64"/>
    <mergeCell ref="F65:G65"/>
    <mergeCell ref="H65:I65"/>
    <mergeCell ref="A68:BG68"/>
    <mergeCell ref="AH57:AI58"/>
    <mergeCell ref="AJ57:AK58"/>
    <mergeCell ref="I58:X58"/>
    <mergeCell ref="R59:W59"/>
    <mergeCell ref="D61:I61"/>
    <mergeCell ref="R62:W62"/>
    <mergeCell ref="A57:H57"/>
    <mergeCell ref="I57:T57"/>
    <mergeCell ref="AA57:AA58"/>
    <mergeCell ref="AB57:AC58"/>
    <mergeCell ref="AD57:AE58"/>
    <mergeCell ref="AF57:AG58"/>
    <mergeCell ref="J73:R73"/>
    <mergeCell ref="W73:AF73"/>
    <mergeCell ref="A79:BG79"/>
    <mergeCell ref="B81:I81"/>
    <mergeCell ref="J81:W81"/>
    <mergeCell ref="X81:Y81"/>
    <mergeCell ref="Z81:AA81"/>
    <mergeCell ref="AB81:AC81"/>
    <mergeCell ref="AD81:AE81"/>
    <mergeCell ref="AF81:AG81"/>
    <mergeCell ref="AH81:AI81"/>
    <mergeCell ref="AJ81:AK81"/>
    <mergeCell ref="B82:B84"/>
    <mergeCell ref="C82:E82"/>
    <mergeCell ref="F82:I82"/>
    <mergeCell ref="J82:W84"/>
    <mergeCell ref="X82:Y84"/>
    <mergeCell ref="Z82:AA84"/>
    <mergeCell ref="AB82:AC84"/>
    <mergeCell ref="AD82:AE84"/>
    <mergeCell ref="BX82:BX86"/>
    <mergeCell ref="C83:E83"/>
    <mergeCell ref="F83:I83"/>
    <mergeCell ref="C84:E84"/>
    <mergeCell ref="F84:I84"/>
    <mergeCell ref="AB85:AC87"/>
    <mergeCell ref="AD85:AE87"/>
    <mergeCell ref="AF82:AG84"/>
    <mergeCell ref="AH82:AI84"/>
    <mergeCell ref="AJ82:AK84"/>
    <mergeCell ref="AL82:AL84"/>
    <mergeCell ref="AM82:AM84"/>
    <mergeCell ref="AN82:AN84"/>
    <mergeCell ref="B85:B87"/>
    <mergeCell ref="C85:E85"/>
    <mergeCell ref="F85:I85"/>
    <mergeCell ref="J85:W87"/>
    <mergeCell ref="X85:Y87"/>
    <mergeCell ref="Z85:AA87"/>
    <mergeCell ref="AO82:AO84"/>
    <mergeCell ref="AP82:AP84"/>
    <mergeCell ref="AQ82:AQ93"/>
    <mergeCell ref="AO85:AO87"/>
    <mergeCell ref="AP85:AP87"/>
    <mergeCell ref="C86:E86"/>
    <mergeCell ref="F86:I86"/>
    <mergeCell ref="C87:E87"/>
    <mergeCell ref="F87:I87"/>
    <mergeCell ref="AF85:AG87"/>
    <mergeCell ref="AH85:AI87"/>
    <mergeCell ref="AJ85:AK87"/>
    <mergeCell ref="AL85:AL87"/>
    <mergeCell ref="AM85:AM87"/>
    <mergeCell ref="AN85:AN87"/>
    <mergeCell ref="AP88:AP90"/>
    <mergeCell ref="C89:E89"/>
    <mergeCell ref="F89:I89"/>
    <mergeCell ref="C90:E90"/>
    <mergeCell ref="F90:I90"/>
    <mergeCell ref="AB88:AC90"/>
    <mergeCell ref="AD88:AE90"/>
    <mergeCell ref="AF88:AG90"/>
    <mergeCell ref="AH88:AI90"/>
    <mergeCell ref="AJ88:AK90"/>
    <mergeCell ref="AL88:AL90"/>
    <mergeCell ref="C88:E88"/>
    <mergeCell ref="F88:I88"/>
    <mergeCell ref="J88:W90"/>
    <mergeCell ref="X88:Y90"/>
    <mergeCell ref="Z88:AA90"/>
    <mergeCell ref="B91:B93"/>
    <mergeCell ref="C91:E91"/>
    <mergeCell ref="F91:I91"/>
    <mergeCell ref="J91:W93"/>
    <mergeCell ref="X91:Y93"/>
    <mergeCell ref="Z91:AA93"/>
    <mergeCell ref="AM88:AM90"/>
    <mergeCell ref="AN88:AN90"/>
    <mergeCell ref="AO88:AO90"/>
    <mergeCell ref="B88:B90"/>
    <mergeCell ref="AM91:AM93"/>
    <mergeCell ref="AN91:AN93"/>
    <mergeCell ref="AO91:AO93"/>
    <mergeCell ref="AP91:AP93"/>
    <mergeCell ref="C92:E92"/>
    <mergeCell ref="F92:I92"/>
    <mergeCell ref="C93:E93"/>
    <mergeCell ref="F93:I93"/>
    <mergeCell ref="AB91:AC93"/>
    <mergeCell ref="AD91:AE93"/>
    <mergeCell ref="AF91:AG93"/>
    <mergeCell ref="AH91:AI93"/>
    <mergeCell ref="AJ91:AK93"/>
    <mergeCell ref="AL91:AL93"/>
    <mergeCell ref="AF95:AG95"/>
    <mergeCell ref="AH95:AI95"/>
    <mergeCell ref="AJ95:AK95"/>
    <mergeCell ref="B96:B98"/>
    <mergeCell ref="C96:E96"/>
    <mergeCell ref="F96:I96"/>
    <mergeCell ref="J96:W98"/>
    <mergeCell ref="X96:Y98"/>
    <mergeCell ref="Z96:AA98"/>
    <mergeCell ref="AB96:AC98"/>
    <mergeCell ref="B95:I95"/>
    <mergeCell ref="J95:W95"/>
    <mergeCell ref="X95:Y95"/>
    <mergeCell ref="Z95:AA95"/>
    <mergeCell ref="AB95:AC95"/>
    <mergeCell ref="AD95:AE95"/>
    <mergeCell ref="Z99:AA101"/>
    <mergeCell ref="AN96:AN98"/>
    <mergeCell ref="AO96:AO98"/>
    <mergeCell ref="AP96:AP98"/>
    <mergeCell ref="AQ96:AQ107"/>
    <mergeCell ref="BX96:BX100"/>
    <mergeCell ref="C97:E97"/>
    <mergeCell ref="F97:I97"/>
    <mergeCell ref="C98:E98"/>
    <mergeCell ref="F98:I98"/>
    <mergeCell ref="AB99:AC101"/>
    <mergeCell ref="AD96:AE98"/>
    <mergeCell ref="AF96:AG98"/>
    <mergeCell ref="AH96:AI98"/>
    <mergeCell ref="AJ96:AK98"/>
    <mergeCell ref="AL96:AL98"/>
    <mergeCell ref="AM96:AM98"/>
    <mergeCell ref="B102:B104"/>
    <mergeCell ref="C102:E102"/>
    <mergeCell ref="F102:I102"/>
    <mergeCell ref="J102:W104"/>
    <mergeCell ref="X102:Y104"/>
    <mergeCell ref="Z102:AA104"/>
    <mergeCell ref="AN99:AN101"/>
    <mergeCell ref="AO99:AO101"/>
    <mergeCell ref="AP99:AP101"/>
    <mergeCell ref="C100:E100"/>
    <mergeCell ref="F100:I100"/>
    <mergeCell ref="C101:E101"/>
    <mergeCell ref="F101:I101"/>
    <mergeCell ref="AD99:AE101"/>
    <mergeCell ref="AF99:AG101"/>
    <mergeCell ref="AH99:AI101"/>
    <mergeCell ref="AJ99:AK101"/>
    <mergeCell ref="AL99:AL101"/>
    <mergeCell ref="AM99:AM101"/>
    <mergeCell ref="B99:B101"/>
    <mergeCell ref="C99:E99"/>
    <mergeCell ref="F99:I99"/>
    <mergeCell ref="J99:W101"/>
    <mergeCell ref="X99:Y101"/>
    <mergeCell ref="AM102:AM104"/>
    <mergeCell ref="AN102:AN104"/>
    <mergeCell ref="AO102:AO104"/>
    <mergeCell ref="AP102:AP104"/>
    <mergeCell ref="C103:E103"/>
    <mergeCell ref="F103:I103"/>
    <mergeCell ref="C104:E104"/>
    <mergeCell ref="F104:I104"/>
    <mergeCell ref="AB102:AC104"/>
    <mergeCell ref="AD102:AE104"/>
    <mergeCell ref="AF102:AG104"/>
    <mergeCell ref="AH102:AI104"/>
    <mergeCell ref="AJ102:AK104"/>
    <mergeCell ref="AL102:AL104"/>
    <mergeCell ref="BO113:BQ113"/>
    <mergeCell ref="A114:BG114"/>
    <mergeCell ref="AM105:AM107"/>
    <mergeCell ref="AN105:AN107"/>
    <mergeCell ref="AO105:AO107"/>
    <mergeCell ref="AP105:AP107"/>
    <mergeCell ref="C106:E106"/>
    <mergeCell ref="F106:I106"/>
    <mergeCell ref="C107:E107"/>
    <mergeCell ref="F107:I107"/>
    <mergeCell ref="AB105:AC107"/>
    <mergeCell ref="AD105:AE107"/>
    <mergeCell ref="AF105:AG107"/>
    <mergeCell ref="AH105:AI107"/>
    <mergeCell ref="AJ105:AK107"/>
    <mergeCell ref="AL105:AL107"/>
    <mergeCell ref="B105:B107"/>
    <mergeCell ref="C105:E105"/>
    <mergeCell ref="F105:I105"/>
    <mergeCell ref="J105:W107"/>
    <mergeCell ref="X105:Y107"/>
    <mergeCell ref="Z105:AA107"/>
    <mergeCell ref="BM115:BM117"/>
    <mergeCell ref="C116:R116"/>
    <mergeCell ref="B118:F118"/>
    <mergeCell ref="L118:P118"/>
    <mergeCell ref="Q118:R118"/>
    <mergeCell ref="Z122:AK122"/>
    <mergeCell ref="P110:AB110"/>
    <mergeCell ref="AC110:AN110"/>
    <mergeCell ref="P111:AB111"/>
    <mergeCell ref="AC111:AN111"/>
    <mergeCell ref="D123:G123"/>
    <mergeCell ref="R124:W124"/>
    <mergeCell ref="AB124:AK124"/>
    <mergeCell ref="BM124:BO125"/>
    <mergeCell ref="R125:W125"/>
    <mergeCell ref="AB125:AC125"/>
    <mergeCell ref="AD125:AE125"/>
    <mergeCell ref="AF125:AG125"/>
    <mergeCell ref="AH125:AI125"/>
    <mergeCell ref="AJ125:AK125"/>
    <mergeCell ref="BU125:BU126"/>
    <mergeCell ref="BV125:BV126"/>
    <mergeCell ref="E126:P126"/>
    <mergeCell ref="R126:W126"/>
    <mergeCell ref="Z126:Z135"/>
    <mergeCell ref="AA126:AA127"/>
    <mergeCell ref="AB126:AC127"/>
    <mergeCell ref="AD126:AE127"/>
    <mergeCell ref="AF126:AG127"/>
    <mergeCell ref="AH126:AI127"/>
    <mergeCell ref="AJ126:AK127"/>
    <mergeCell ref="R127:W127"/>
    <mergeCell ref="AN127:AZ127"/>
    <mergeCell ref="J128:P128"/>
    <mergeCell ref="R128:W128"/>
    <mergeCell ref="AA128:AA129"/>
    <mergeCell ref="AB128:AC129"/>
    <mergeCell ref="AD128:AE129"/>
    <mergeCell ref="AF128:AG129"/>
    <mergeCell ref="AH128:AI129"/>
    <mergeCell ref="R131:W131"/>
    <mergeCell ref="R132:W132"/>
    <mergeCell ref="AA132:AA133"/>
    <mergeCell ref="AB132:AC133"/>
    <mergeCell ref="AD132:AE133"/>
    <mergeCell ref="AF132:AG133"/>
    <mergeCell ref="AJ128:AK129"/>
    <mergeCell ref="AN128:AZ129"/>
    <mergeCell ref="BN129:BP129"/>
    <mergeCell ref="AA130:AA131"/>
    <mergeCell ref="AB130:AC131"/>
    <mergeCell ref="AD130:AE131"/>
    <mergeCell ref="AF130:AG131"/>
    <mergeCell ref="AH130:AI131"/>
    <mergeCell ref="AJ130:AK131"/>
    <mergeCell ref="AH132:AI133"/>
    <mergeCell ref="AJ132:AK133"/>
    <mergeCell ref="R133:W133"/>
    <mergeCell ref="R134:W134"/>
    <mergeCell ref="AA134:AA135"/>
    <mergeCell ref="AB134:AC135"/>
    <mergeCell ref="AD134:AE135"/>
    <mergeCell ref="AF134:AG135"/>
    <mergeCell ref="AH134:AI135"/>
    <mergeCell ref="AJ134:AK135"/>
    <mergeCell ref="J135:P135"/>
    <mergeCell ref="R135:W135"/>
    <mergeCell ref="A139:BG139"/>
    <mergeCell ref="D143:K143"/>
    <mergeCell ref="D144:K144"/>
    <mergeCell ref="L144:AG144"/>
    <mergeCell ref="AH144:AM144"/>
    <mergeCell ref="AO144:AQ144"/>
    <mergeCell ref="AR144:AU144"/>
    <mergeCell ref="AO145:AQ147"/>
    <mergeCell ref="AR145:AU147"/>
    <mergeCell ref="E146:F146"/>
    <mergeCell ref="G146:K146"/>
    <mergeCell ref="E147:F147"/>
    <mergeCell ref="G147:K147"/>
    <mergeCell ref="D145:D147"/>
    <mergeCell ref="E145:F145"/>
    <mergeCell ref="G145:K145"/>
    <mergeCell ref="L145:AG147"/>
    <mergeCell ref="AH145:AM147"/>
    <mergeCell ref="AN145:AN147"/>
    <mergeCell ref="AO148:AQ150"/>
    <mergeCell ref="AR148:AU150"/>
    <mergeCell ref="E149:F149"/>
    <mergeCell ref="G149:K149"/>
    <mergeCell ref="E150:F150"/>
    <mergeCell ref="G150:K150"/>
    <mergeCell ref="D148:D150"/>
    <mergeCell ref="E148:F148"/>
    <mergeCell ref="G148:K148"/>
    <mergeCell ref="L148:AG150"/>
    <mergeCell ref="AH148:AM150"/>
    <mergeCell ref="AN148:AN150"/>
    <mergeCell ref="AO151:AQ153"/>
    <mergeCell ref="AR151:AU153"/>
    <mergeCell ref="E152:F152"/>
    <mergeCell ref="G152:K152"/>
    <mergeCell ref="E153:F153"/>
    <mergeCell ref="G153:K153"/>
    <mergeCell ref="D151:D153"/>
    <mergeCell ref="E151:F151"/>
    <mergeCell ref="G151:K151"/>
    <mergeCell ref="L151:AG153"/>
    <mergeCell ref="AH151:AM153"/>
    <mergeCell ref="AN151:AN153"/>
    <mergeCell ref="G157:K157"/>
    <mergeCell ref="A159:BG159"/>
    <mergeCell ref="D162:K162"/>
    <mergeCell ref="L162:AD162"/>
    <mergeCell ref="AE162:BA162"/>
    <mergeCell ref="D163:K165"/>
    <mergeCell ref="L163:AD165"/>
    <mergeCell ref="AE163:BA165"/>
    <mergeCell ref="AO154:AQ156"/>
    <mergeCell ref="AR154:AU156"/>
    <mergeCell ref="E155:F155"/>
    <mergeCell ref="G155:K155"/>
    <mergeCell ref="E156:F156"/>
    <mergeCell ref="G156:K156"/>
    <mergeCell ref="D154:D156"/>
    <mergeCell ref="E154:F154"/>
    <mergeCell ref="G154:K154"/>
    <mergeCell ref="L154:AG156"/>
    <mergeCell ref="AH154:AM156"/>
    <mergeCell ref="AN154:AN156"/>
    <mergeCell ref="AK176:AR177"/>
    <mergeCell ref="O178:AJ179"/>
    <mergeCell ref="AK178:AR179"/>
    <mergeCell ref="O180:AJ181"/>
    <mergeCell ref="AK180:AR181"/>
    <mergeCell ref="A168:BG168"/>
    <mergeCell ref="G171:N171"/>
    <mergeCell ref="O171:AJ171"/>
    <mergeCell ref="AK171:AR171"/>
    <mergeCell ref="G172:N181"/>
    <mergeCell ref="O172:AJ173"/>
    <mergeCell ref="AK172:AR173"/>
    <mergeCell ref="O174:AJ175"/>
    <mergeCell ref="AK174:AR175"/>
    <mergeCell ref="O176:AJ177"/>
  </mergeCells>
  <conditionalFormatting sqref="AK13:AL13">
    <cfRule type="expression" dxfId="175" priority="60">
      <formula>$BN$185=1</formula>
    </cfRule>
  </conditionalFormatting>
  <conditionalFormatting sqref="AQ19">
    <cfRule type="expression" dxfId="174" priority="59">
      <formula>$AK$13&lt;&gt;1</formula>
    </cfRule>
  </conditionalFormatting>
  <conditionalFormatting sqref="G49:W49">
    <cfRule type="expression" dxfId="173" priority="58">
      <formula>$I$48&lt;&gt;""</formula>
    </cfRule>
  </conditionalFormatting>
  <conditionalFormatting sqref="D61">
    <cfRule type="expression" dxfId="172" priority="57">
      <formula>$AK$13&lt;&gt;1</formula>
    </cfRule>
  </conditionalFormatting>
  <conditionalFormatting sqref="B82:E82 B83:B93">
    <cfRule type="expression" dxfId="171" priority="56">
      <formula>$AK$13&lt;&gt;4</formula>
    </cfRule>
  </conditionalFormatting>
  <conditionalFormatting sqref="C97:E107">
    <cfRule type="expression" dxfId="170" priority="52">
      <formula>$AK$13&lt;&gt;4</formula>
    </cfRule>
  </conditionalFormatting>
  <conditionalFormatting sqref="F97:I107">
    <cfRule type="expression" dxfId="169" priority="50">
      <formula>$AK$13&lt;&gt;4</formula>
    </cfRule>
  </conditionalFormatting>
  <conditionalFormatting sqref="C83:E93">
    <cfRule type="expression" dxfId="168" priority="55">
      <formula>$AK$13&lt;&gt;4</formula>
    </cfRule>
  </conditionalFormatting>
  <conditionalFormatting sqref="F83:I93">
    <cfRule type="expression" dxfId="167" priority="54">
      <formula>$AK$13&lt;&gt;4</formula>
    </cfRule>
  </conditionalFormatting>
  <conditionalFormatting sqref="B96:E96 B97:B107">
    <cfRule type="expression" dxfId="166" priority="53">
      <formula>$AK$13&lt;&gt;4</formula>
    </cfRule>
  </conditionalFormatting>
  <conditionalFormatting sqref="F96:I96">
    <cfRule type="expression" dxfId="165" priority="51">
      <formula>$AK$13&lt;&gt;4</formula>
    </cfRule>
  </conditionalFormatting>
  <conditionalFormatting sqref="B95:I95">
    <cfRule type="expression" dxfId="164" priority="49">
      <formula>$AK$13&lt;&gt;4</formula>
    </cfRule>
  </conditionalFormatting>
  <conditionalFormatting sqref="G145:K156">
    <cfRule type="expression" dxfId="163" priority="47">
      <formula>$AK$13&lt;&gt;4</formula>
    </cfRule>
    <cfRule type="expression" dxfId="162" priority="48">
      <formula>$AK$13&lt;&gt;4</formula>
    </cfRule>
  </conditionalFormatting>
  <conditionalFormatting sqref="F82:I82">
    <cfRule type="expression" dxfId="161" priority="46">
      <formula>$AK$13&lt;&gt;4</formula>
    </cfRule>
  </conditionalFormatting>
  <conditionalFormatting sqref="D145:F145 D146:D156">
    <cfRule type="expression" dxfId="160" priority="45">
      <formula>$AK$13&lt;&gt;4</formula>
    </cfRule>
  </conditionalFormatting>
  <conditionalFormatting sqref="E146:F156">
    <cfRule type="expression" dxfId="159" priority="44">
      <formula>$AK$13&lt;&gt;4</formula>
    </cfRule>
  </conditionalFormatting>
  <conditionalFormatting sqref="D144:K144">
    <cfRule type="expression" dxfId="158" priority="43">
      <formula>$AK$13&lt;&gt;4</formula>
    </cfRule>
  </conditionalFormatting>
  <conditionalFormatting sqref="D142:K143">
    <cfRule type="expression" dxfId="157" priority="42">
      <formula>$AK$13&lt;&gt;4</formula>
    </cfRule>
  </conditionalFormatting>
  <conditionalFormatting sqref="L143">
    <cfRule type="expression" dxfId="156" priority="41">
      <formula>$AK$13&lt;&gt;4</formula>
    </cfRule>
  </conditionalFormatting>
  <conditionalFormatting sqref="AN52:AZ53">
    <cfRule type="expression" dxfId="155" priority="40">
      <formula>$AN$52="Extrema"</formula>
    </cfRule>
  </conditionalFormatting>
  <conditionalFormatting sqref="AN128:AZ129">
    <cfRule type="expression" dxfId="154" priority="36">
      <formula>$AN$128="Extrema"</formula>
    </cfRule>
  </conditionalFormatting>
  <conditionalFormatting sqref="I58:X58">
    <cfRule type="expression" dxfId="153" priority="32">
      <formula>$AK$13=1</formula>
    </cfRule>
  </conditionalFormatting>
  <conditionalFormatting sqref="B81:I81">
    <cfRule type="expression" dxfId="152" priority="22">
      <formula>$AK$13&lt;&gt;4</formula>
    </cfRule>
  </conditionalFormatting>
  <conditionalFormatting sqref="N72:Q72 W73">
    <cfRule type="expression" dxfId="151" priority="63">
      <formula>#REF!="X"</formula>
    </cfRule>
  </conditionalFormatting>
  <dataValidations count="45">
    <dataValidation type="list" allowBlank="1" showInputMessage="1" showErrorMessage="1" sqref="AN82:AN93 AN96:AN107">
      <formula1>Pregunta9</formula1>
    </dataValidation>
    <dataValidation type="list" allowBlank="1" showInputMessage="1" showErrorMessage="1" sqref="W73:AF73">
      <formula1>Opciones_de_tratamiento</formula1>
    </dataValidation>
    <dataValidation type="list" allowBlank="1" showInputMessage="1" showErrorMessage="1" sqref="L163:AD165">
      <formula1>Mecanismos_de_deteccion</formula1>
    </dataValidation>
    <dataValidation type="list" allowBlank="1" showInputMessage="1" showErrorMessage="1" sqref="AL82:AL93 AL96:AL107">
      <formula1>Pregunta8</formula1>
    </dataValidation>
    <dataValidation type="list" allowBlank="1" showInputMessage="1" showErrorMessage="1" sqref="AJ82:AK93 AJ96:AK107">
      <formula1>Pregunta7</formula1>
    </dataValidation>
    <dataValidation type="list" allowBlank="1" showInputMessage="1" showErrorMessage="1" sqref="AH82:AI93 AH96:AI107">
      <formula1>Pregunta6</formula1>
    </dataValidation>
    <dataValidation type="list" allowBlank="1" showInputMessage="1" showErrorMessage="1" sqref="AF82:AG93 AF96:AG107">
      <formula1>Pregunta5</formula1>
    </dataValidation>
    <dataValidation type="list" allowBlank="1" showInputMessage="1" showErrorMessage="1" sqref="AD82:AE93 AD96:AE107">
      <formula1>Pregunta4</formula1>
    </dataValidation>
    <dataValidation type="list" allowBlank="1" showInputMessage="1" showErrorMessage="1" sqref="AB82:AC93 AB96:AC107">
      <formula1>Pregunta3</formula1>
    </dataValidation>
    <dataValidation type="list" allowBlank="1" showInputMessage="1" showErrorMessage="1" sqref="Z82:AA93 Z96:AA107">
      <formula1>Pregunta2</formula1>
    </dataValidation>
    <dataValidation type="list" allowBlank="1" showInputMessage="1" showErrorMessage="1" sqref="X82:Y93 X96:Y107">
      <formula1>Pregunta1</formula1>
    </dataValidation>
    <dataValidation type="list" allowBlank="1" showInputMessage="1" showErrorMessage="1" sqref="K6:BD6">
      <formula1>Proceso</formula1>
    </dataValidation>
    <dataValidation type="list" allowBlank="1" showInputMessage="1" showErrorMessage="1" sqref="Y30:AH34">
      <formula1>IF($AK$13&lt;&gt;4,Agente_generador_externas,Amenaza)</formula1>
    </dataValidation>
    <dataValidation type="list" allowBlank="1" showInputMessage="1" showErrorMessage="1" sqref="D30:I34">
      <formula1>IF($AK$13&lt;&gt;4,Agente_generador_internas,Amenaza)</formula1>
    </dataValidation>
    <dataValidation type="date" errorStyle="information" operator="greaterThan" allowBlank="1" showInputMessage="1" showErrorMessage="1" error="Debe ser formato dd/mm/aaaa" sqref="AV145:BC156">
      <formula1>43510</formula1>
    </dataValidation>
    <dataValidation type="list" allowBlank="1" showInputMessage="1" showErrorMessage="1" sqref="G156:K156">
      <formula1>INDIRECT($G$155)</formula1>
    </dataValidation>
    <dataValidation type="list" allowBlank="1" showInputMessage="1" showErrorMessage="1" sqref="G155:K155">
      <formula1>INDIRECT($G$154)</formula1>
    </dataValidation>
    <dataValidation type="list" allowBlank="1" showInputMessage="1" showErrorMessage="1" sqref="G153:K153">
      <formula1>INDIRECT($G$152)</formula1>
    </dataValidation>
    <dataValidation type="list" allowBlank="1" showInputMessage="1" showErrorMessage="1" sqref="G150:K150">
      <formula1>INDIRECT($G$149)</formula1>
    </dataValidation>
    <dataValidation type="list" allowBlank="1" showInputMessage="1" showErrorMessage="1" sqref="G149:K149">
      <formula1>INDIRECT($G$148)</formula1>
    </dataValidation>
    <dataValidation type="list" allowBlank="1" showInputMessage="1" showErrorMessage="1" sqref="G147:K147">
      <formula1>INDIRECT($G$146)</formula1>
    </dataValidation>
    <dataValidation type="list" allowBlank="1" showInputMessage="1" showErrorMessage="1" sqref="G146:K146">
      <formula1>INDIRECT($G$145)</formula1>
    </dataValidation>
    <dataValidation type="list" allowBlank="1" showInputMessage="1" showErrorMessage="1" sqref="H157:K158">
      <formula1>INDIRECT($F$155)</formula1>
    </dataValidation>
    <dataValidation type="list" allowBlank="1" showInputMessage="1" showErrorMessage="1" sqref="F107:I107">
      <formula1>INDIRECT($F$106)</formula1>
    </dataValidation>
    <dataValidation type="list" allowBlank="1" showInputMessage="1" showErrorMessage="1" sqref="F106:I106">
      <formula1>INDIRECT($F$105)</formula1>
    </dataValidation>
    <dataValidation type="list" allowBlank="1" showInputMessage="1" showErrorMessage="1" sqref="F104:I104">
      <formula1>INDIRECT($F$103)</formula1>
    </dataValidation>
    <dataValidation type="list" allowBlank="1" showInputMessage="1" showErrorMessage="1" sqref="F103:I103">
      <formula1>INDIRECT($F$102)</formula1>
    </dataValidation>
    <dataValidation type="list" allowBlank="1" showInputMessage="1" showErrorMessage="1" sqref="F101:I101">
      <formula1>INDIRECT($F$100)</formula1>
    </dataValidation>
    <dataValidation type="list" allowBlank="1" showInputMessage="1" showErrorMessage="1" sqref="F100:I100">
      <formula1>INDIRECT($F$99)</formula1>
    </dataValidation>
    <dataValidation type="list" allowBlank="1" showInputMessage="1" showErrorMessage="1" sqref="F98:I98">
      <formula1>INDIRECT($F$97)</formula1>
    </dataValidation>
    <dataValidation type="list" allowBlank="1" showInputMessage="1" showErrorMessage="1" sqref="F97:I97">
      <formula1>INDIRECT($F$96)</formula1>
    </dataValidation>
    <dataValidation type="list" allowBlank="1" showInputMessage="1" showErrorMessage="1" sqref="F93:I93">
      <formula1>INDIRECT($F$92)</formula1>
    </dataValidation>
    <dataValidation type="list" allowBlank="1" showInputMessage="1" showErrorMessage="1" sqref="F92:I92">
      <formula1>INDIRECT($F$91)</formula1>
    </dataValidation>
    <dataValidation type="list" allowBlank="1" showInputMessage="1" showErrorMessage="1" sqref="F90:I90">
      <formula1>INDIRECT($F$89)</formula1>
    </dataValidation>
    <dataValidation type="list" allowBlank="1" showInputMessage="1" showErrorMessage="1" sqref="F89:I89">
      <formula1>INDIRECT($F$88)</formula1>
    </dataValidation>
    <dataValidation type="list" allowBlank="1" showInputMessage="1" showErrorMessage="1" sqref="F87:I87">
      <formula1>INDIRECT($F$86)</formula1>
    </dataValidation>
    <dataValidation type="list" allowBlank="1" showInputMessage="1" showErrorMessage="1" sqref="F86:I86">
      <formula1>INDIRECT($F$85)</formula1>
    </dataValidation>
    <dataValidation type="list" allowBlank="1" showInputMessage="1" showErrorMessage="1" sqref="F84:I84">
      <formula1>INDIRECT($F$83)</formula1>
    </dataValidation>
    <dataValidation type="list" allowBlank="1" showInputMessage="1" showErrorMessage="1" sqref="F83:I83">
      <formula1>INDIRECT($F$82)</formula1>
    </dataValidation>
    <dataValidation type="list" allowBlank="1" showInputMessage="1" showErrorMessage="1" sqref="G152 F85 F88 F91 G145 F105 H151 G148 F96 F99 F102 G154 F82:I82">
      <formula1>dominios</formula1>
    </dataValidation>
    <dataValidation operator="greaterThan" allowBlank="1" showInputMessage="1" showErrorMessage="1" sqref="BA157:BD158"/>
    <dataValidation allowBlank="1" showInputMessage="1" showErrorMessage="1" prompt="Es una actividad del HACER del proceso en la que se debe ejercer un control para prevenir la materializacion de riesgo" sqref="D17 BD17"/>
    <dataValidation type="list" allowBlank="1" showInputMessage="1" showErrorMessage="1" sqref="I48">
      <formula1>Probabilidad_factibilidad</formula1>
    </dataValidation>
    <dataValidation type="list" allowBlank="1" showInputMessage="1" showErrorMessage="1" sqref="AJ73">
      <formula1>x</formula1>
    </dataValidation>
    <dataValidation type="list" allowBlank="1" showInputMessage="1" showErrorMessage="1" sqref="J19:L19">
      <formula1>Preposiciones</formula1>
    </dataValidation>
  </dataValidations>
  <hyperlinks>
    <hyperlink ref="I57:T57" location="Enc_Imp_Corrupción!D4" display="Enc_Imp_Corrupción!D4"/>
    <hyperlink ref="AQ19:BC19" location="Activos!X5" display="Activos!X5"/>
  </hyperlinks>
  <printOptions horizontalCentered="1" verticalCentered="1"/>
  <pageMargins left="0.19685039370078741" right="0.23622047244094491" top="0.19685039370078741" bottom="0.19685039370078741" header="0.31496062992125984" footer="0.31496062992125984"/>
  <pageSetup paperSize="14" scale="29" orientation="portrait" horizontalDpi="4294967294" verticalDpi="4294967294" r:id="rId1"/>
  <headerFooter>
    <oddFooter>&amp;R&amp;"Arial Narrow,Normal"&amp;7Fecha de versión: 10 de octubre de 2017</oddFooter>
  </headerFooter>
  <rowBreaks count="1" manualBreakCount="1">
    <brk id="139" max="5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" id="{7320CC2C-7545-47DC-9867-CDC375941F4C}">
            <xm:f>$AN$52=Datos!$U$5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38" id="{9D5A321D-775C-44CD-BFA7-CF940BCC5B9C}">
            <xm:f>$AN$52=Datos!$U$4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39" id="{578497E2-54CD-4D55-A7C4-9C2E5E6BBA34}">
            <xm:f>$AN$52=Datos!$U$3</xm:f>
            <x14:dxf>
              <fill>
                <patternFill>
                  <bgColor rgb="FFFFC000"/>
                </patternFill>
              </fill>
            </x14:dxf>
          </x14:cfRule>
          <xm:sqref>AN52:AZ53</xm:sqref>
        </x14:conditionalFormatting>
        <x14:conditionalFormatting xmlns:xm="http://schemas.microsoft.com/office/excel/2006/main">
          <x14:cfRule type="expression" priority="33" id="{8E73A82E-EA84-4B99-A183-469E454071BB}">
            <xm:f>$AN$128=Datos!$U$5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34" id="{7A7BC1D4-2FDF-49E1-9AFB-BF942071A7A2}">
            <xm:f>$AN$128=Datos!$U$4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35" id="{C81456D8-C3CD-49A1-9AF0-038EDB0BD5B9}">
            <xm:f>$AN$128=Datos!$U$3</xm:f>
            <x14:dxf>
              <fill>
                <patternFill>
                  <bgColor rgb="FFFFC000"/>
                </patternFill>
              </fill>
            </x14:dxf>
          </x14:cfRule>
          <xm:sqref>AN128:AZ129</xm:sqref>
        </x14:conditionalFormatting>
        <x14:conditionalFormatting xmlns:xm="http://schemas.microsoft.com/office/excel/2006/main">
          <x14:cfRule type="containsText" priority="29" operator="containsText" id="{98B863EE-2A6C-4DC9-8041-EB2C15D1393A}">
            <xm:f>NOT(ISERROR(SEARCH(Datos!$AR$4,AO82)))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30" operator="containsText" id="{BBF974AA-5B0F-4D43-939C-B50A839282DD}">
            <xm:f>NOT(ISERROR(SEARCH(Datos!$AR$3,AO82)))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1" operator="containsText" id="{981F64CA-EFF6-42F2-9DCC-8F341D33F1EA}">
            <xm:f>NOT(ISERROR(SEARCH(Datos!$AR$2,AO82)))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AO82:AP87 AO88:AO93</xm:sqref>
        </x14:conditionalFormatting>
        <x14:conditionalFormatting xmlns:xm="http://schemas.microsoft.com/office/excel/2006/main">
          <x14:cfRule type="containsText" priority="26" operator="containsText" id="{837BBE94-1662-46F6-B011-926A42C4FA0B}">
            <xm:f>NOT(ISERROR(SEARCH(Datos!$AR$4,AM82)))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7" operator="containsText" id="{F3DA197F-87A7-44D4-9130-BBA0314721ED}">
            <xm:f>NOT(ISERROR(SEARCH(Datos!$AR$3,AM82)))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8" operator="containsText" id="{CAD6D739-B1D7-43AA-9FD9-1C2C941F966A}">
            <xm:f>NOT(ISERROR(SEARCH(Datos!$AR$2,AM82)))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AM82:AM93</xm:sqref>
        </x14:conditionalFormatting>
        <x14:conditionalFormatting xmlns:xm="http://schemas.microsoft.com/office/excel/2006/main">
          <x14:cfRule type="containsText" priority="23" operator="containsText" id="{3AD5C151-6C81-408E-82CD-264F697B2862}">
            <xm:f>NOT(ISERROR(SEARCH(Datos!$AR$4,AQ82)))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4" operator="containsText" id="{B6D12A64-99E5-4EC5-9056-17508C9576AB}">
            <xm:f>NOT(ISERROR(SEARCH(Datos!$AR$3,AQ82)))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5" operator="containsText" id="{CC266EC7-9CE0-4085-8E9D-0505D9D79579}">
            <xm:f>NOT(ISERROR(SEARCH(Datos!$AR$2,AQ82)))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AQ82</xm:sqref>
        </x14:conditionalFormatting>
        <x14:conditionalFormatting xmlns:xm="http://schemas.microsoft.com/office/excel/2006/main">
          <x14:cfRule type="expression" priority="61" id="{4DC6C316-F46A-4F89-94FD-C1D878BDC005}">
            <xm:f>$AN$128='\Users\c.gbeltran\Backups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BA158 BA144:BC144 AV144:AY144 AR144</xm:sqref>
        </x14:conditionalFormatting>
        <x14:conditionalFormatting xmlns:xm="http://schemas.microsoft.com/office/excel/2006/main">
          <x14:cfRule type="expression" priority="62" id="{0F7591DB-E94F-4101-AFE7-7EB35649813F}">
            <xm:f>$AN$128='\Users\c.gbeltran\Backups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AW158</xm:sqref>
        </x14:conditionalFormatting>
        <x14:conditionalFormatting xmlns:xm="http://schemas.microsoft.com/office/excel/2006/main">
          <x14:cfRule type="containsText" priority="19" operator="containsText" id="{90B1B96C-E1F6-4758-9357-4AE148B6330D}">
            <xm:f>NOT(ISERROR(SEARCH(Datos!$AR$4,P111)))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0" operator="containsText" id="{159C92DB-2AD0-43DC-95A1-EA7282F73C34}">
            <xm:f>NOT(ISERROR(SEARCH(Datos!$AR$3,P111)))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1" operator="containsText" id="{E1733A3A-A503-4FE6-AB54-5088F14AA330}">
            <xm:f>NOT(ISERROR(SEARCH(Datos!$AR$2,P111)))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P111</xm:sqref>
        </x14:conditionalFormatting>
        <x14:conditionalFormatting xmlns:xm="http://schemas.microsoft.com/office/excel/2006/main">
          <x14:cfRule type="containsText" priority="16" operator="containsText" id="{1678D72D-2853-448A-BBD3-6335EBEBA283}">
            <xm:f>NOT(ISERROR(SEARCH(Datos!$AR$4,AC111)))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7" operator="containsText" id="{47580D9C-E291-4A90-9B19-1E110DF13BD3}">
            <xm:f>NOT(ISERROR(SEARCH(Datos!$AR$3,AC111)))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8" operator="containsText" id="{A891EB9F-104E-41C9-95C2-F997C602A7C6}">
            <xm:f>NOT(ISERROR(SEARCH(Datos!$AR$2,AC111)))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AC111</xm:sqref>
        </x14:conditionalFormatting>
        <x14:conditionalFormatting xmlns:xm="http://schemas.microsoft.com/office/excel/2006/main">
          <x14:cfRule type="containsText" priority="13" operator="containsText" id="{39C407CD-5C6C-4681-9B76-6C7BC4A35AAA}">
            <xm:f>NOT(ISERROR(SEARCH(Datos!$AR$4,AP88)))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4" operator="containsText" id="{C129EFEB-E26C-4EB5-B6FB-7FBB3FC45206}">
            <xm:f>NOT(ISERROR(SEARCH(Datos!$AR$3,AP88)))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5" operator="containsText" id="{1520C27C-0066-40CC-974C-222BB0D3A421}">
            <xm:f>NOT(ISERROR(SEARCH(Datos!$AR$2,AP88)))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AP88:AP93</xm:sqref>
        </x14:conditionalFormatting>
        <x14:conditionalFormatting xmlns:xm="http://schemas.microsoft.com/office/excel/2006/main">
          <x14:cfRule type="containsText" priority="10" operator="containsText" id="{B72C1583-ACA1-4B72-B962-2EE231376549}">
            <xm:f>NOT(ISERROR(SEARCH(Datos!$AR$4,AO96)))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1" operator="containsText" id="{C05F75F9-2ECC-4D8C-B897-E5C27E9D0C55}">
            <xm:f>NOT(ISERROR(SEARCH(Datos!$AR$3,AO96)))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2" operator="containsText" id="{5B0BB578-2A50-4445-BA36-71E4A75693FA}">
            <xm:f>NOT(ISERROR(SEARCH(Datos!$AR$2,AO96)))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AO96:AP101 AO102:AO107</xm:sqref>
        </x14:conditionalFormatting>
        <x14:conditionalFormatting xmlns:xm="http://schemas.microsoft.com/office/excel/2006/main">
          <x14:cfRule type="containsText" priority="7" operator="containsText" id="{79300482-4B28-44D6-A72E-66B659001929}">
            <xm:f>NOT(ISERROR(SEARCH(Datos!$AR$4,AM96)))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8" operator="containsText" id="{D21D2142-03E8-4184-8D33-F906F79F9DA8}">
            <xm:f>NOT(ISERROR(SEARCH(Datos!$AR$3,AM96)))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9" operator="containsText" id="{03E2DCDF-17A9-4C74-BC9F-922E2EC0F65C}">
            <xm:f>NOT(ISERROR(SEARCH(Datos!$AR$2,AM96)))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AM96:AM107</xm:sqref>
        </x14:conditionalFormatting>
        <x14:conditionalFormatting xmlns:xm="http://schemas.microsoft.com/office/excel/2006/main">
          <x14:cfRule type="containsText" priority="4" operator="containsText" id="{685BD0D7-5BED-46FB-BEBE-78B49CF57AF6}">
            <xm:f>NOT(ISERROR(SEARCH(Datos!$AR$4,AQ96)))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5" operator="containsText" id="{2F85B225-D5BA-4892-BD92-AF73E72F029B}">
            <xm:f>NOT(ISERROR(SEARCH(Datos!$AR$3,AQ96)))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6" operator="containsText" id="{49D24D16-3D73-4202-A7A0-6BDB7B01C9BB}">
            <xm:f>NOT(ISERROR(SEARCH(Datos!$AR$2,AQ96)))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AQ96</xm:sqref>
        </x14:conditionalFormatting>
        <x14:conditionalFormatting xmlns:xm="http://schemas.microsoft.com/office/excel/2006/main">
          <x14:cfRule type="containsText" priority="1" operator="containsText" id="{13637DD1-78F4-46C4-AF6B-B765696815D6}">
            <xm:f>NOT(ISERROR(SEARCH(Datos!$AR$4,AP102)))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" operator="containsText" id="{67571932-A50B-4B37-BDBD-19F89F91D202}">
            <xm:f>NOT(ISERROR(SEARCH(Datos!$AR$3,AP102)))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id="{03E14726-B5E3-416D-93B7-683DE74AB40D}">
            <xm:f>NOT(ISERROR(SEARCH(Datos!$AR$2,AP102)))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AP102:AP107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IF(AM13=1,Categoría_corrupción,IF(AM13=2,Categoría_ambiental,IF(AM13=3, Categoría_gestión_procesos,IF(AM13=5,Datos!$AH$2,IF(AM13=4, Categoría_seguridad_información)))))</xm:f>
          </x14:formula1>
          <xm:sqref>E19:G19</xm:sqref>
        </x14:dataValidation>
        <x14:dataValidation type="list" allowBlank="1" showInputMessage="1" showErrorMessage="1">
          <x14:formula1>
            <xm:f>IF(AK13=1,Categoría_corrupción,IF(AK13=2,Categoría_ambiental,IF(AK13=3, Categoría_gestión_procesos,IF(AK13=5,Datos!$AH$2,IF(AK13=4, Categoría_seguridad_información)))))</xm:f>
          </x14:formula1>
          <xm:sqref>D19</xm:sqref>
        </x14:dataValidation>
        <x14:dataValidation type="list" allowBlank="1" showInputMessage="1" showErrorMessage="1">
          <x14:formula1>
            <xm:f>IF(AK$13=1,Datos!$AC$2:$AC$3,IF(AK$13=2,Categoría_ambiental,IF(AK13=3, Clase_riesgo,IF(AK$13=4, V13, IF(AK$13=5,Clase_riesgo)))))</xm:f>
          </x14:formula1>
          <xm:sqref>AO25:AP25</xm:sqref>
        </x14:dataValidation>
        <x14:dataValidation type="list" allowBlank="1" showInputMessage="1" showErrorMessage="1">
          <x14:formula1>
            <xm:f>IF(AQ13=1,Categoría_corrupción,IF(AQ13=2,Categoría_ambiental,IF(AQ13=3, Categoría_gestión_procesos,IF(AQ13=5,Datos!$AH$2,IF(AQ13=4, Categoría_seguridad_información)))))</xm:f>
          </x14:formula1>
          <xm:sqref>H19</xm:sqref>
        </x14:dataValidation>
        <x14:dataValidation type="list" allowBlank="1" showInputMessage="1" showErrorMessage="1">
          <x14:formula1>
            <xm:f>IF($J96&lt;&gt;"",Datos!$AG$2:$AG$6)</xm:f>
          </x14:formula1>
          <xm:sqref>AR96:BD107</xm:sqref>
        </x14:dataValidation>
        <x14:dataValidation type="list" allowBlank="1" showInputMessage="1" showErrorMessage="1">
          <x14:formula1>
            <xm:f>IF(AK13=1,"",Datos!$P$2:$P$6)</xm:f>
          </x14:formula1>
          <xm:sqref>I58</xm:sqref>
        </x14:dataValidation>
        <x14:dataValidation type="list" allowBlank="1" showInputMessage="1" showErrorMessage="1">
          <x14:formula1>
            <xm:f>Datos!$B$2:$B$6</xm:f>
          </x14:formula1>
          <xm:sqref>V13:AJ13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E194"/>
  <sheetViews>
    <sheetView showGridLines="0" view="pageBreakPreview" zoomScale="80" zoomScaleNormal="75" zoomScaleSheetLayoutView="80" zoomScalePageLayoutView="70" workbookViewId="0">
      <selection activeCell="P1" sqref="P1:BG4"/>
    </sheetView>
  </sheetViews>
  <sheetFormatPr baseColWidth="10" defaultColWidth="11.5703125" defaultRowHeight="15"/>
  <cols>
    <col min="1" max="1" width="2.85546875" style="230" customWidth="1"/>
    <col min="2" max="2" width="2.42578125" style="230" bestFit="1" customWidth="1"/>
    <col min="3" max="3" width="3.85546875" style="230" customWidth="1"/>
    <col min="4" max="4" width="3.5703125" style="230" customWidth="1"/>
    <col min="5" max="5" width="4.140625" style="230" customWidth="1"/>
    <col min="6" max="6" width="9.7109375" style="230" customWidth="1"/>
    <col min="7" max="7" width="10.42578125" style="230" customWidth="1"/>
    <col min="8" max="8" width="10.85546875" style="230" customWidth="1"/>
    <col min="9" max="9" width="13.140625" style="230" customWidth="1"/>
    <col min="10" max="10" width="9.5703125" style="230" customWidth="1"/>
    <col min="11" max="11" width="5" style="230" customWidth="1"/>
    <col min="12" max="12" width="3.28515625" style="230" customWidth="1"/>
    <col min="13" max="15" width="4.7109375" style="230" customWidth="1"/>
    <col min="16" max="16" width="2.7109375" style="230" customWidth="1"/>
    <col min="17" max="18" width="5.28515625" style="230" customWidth="1"/>
    <col min="19" max="19" width="3.7109375" style="230" customWidth="1"/>
    <col min="20" max="20" width="2.7109375" style="230" customWidth="1"/>
    <col min="21" max="21" width="4.28515625" style="230" customWidth="1"/>
    <col min="22" max="22" width="3.7109375" style="230" customWidth="1"/>
    <col min="23" max="23" width="2.7109375" style="230" customWidth="1"/>
    <col min="24" max="24" width="8.5703125" style="230" customWidth="1"/>
    <col min="25" max="25" width="5.7109375" style="230" customWidth="1"/>
    <col min="26" max="26" width="4.7109375" style="230" customWidth="1"/>
    <col min="27" max="27" width="5" style="230" customWidth="1"/>
    <col min="28" max="28" width="6" style="230" customWidth="1"/>
    <col min="29" max="29" width="5.28515625" style="230" customWidth="1"/>
    <col min="30" max="30" width="2.7109375" style="230" customWidth="1"/>
    <col min="31" max="31" width="9" style="230" customWidth="1"/>
    <col min="32" max="32" width="3.85546875" style="230" customWidth="1"/>
    <col min="33" max="33" width="5.28515625" style="230" customWidth="1"/>
    <col min="34" max="34" width="5.7109375" style="230" customWidth="1"/>
    <col min="35" max="35" width="4.85546875" style="230" customWidth="1"/>
    <col min="36" max="36" width="9.5703125" style="230" customWidth="1"/>
    <col min="37" max="37" width="5.7109375" style="230" customWidth="1"/>
    <col min="38" max="38" width="11.5703125" style="230" customWidth="1"/>
    <col min="39" max="39" width="5.42578125" style="230" customWidth="1"/>
    <col min="40" max="40" width="20" style="230" customWidth="1"/>
    <col min="41" max="41" width="6.7109375" style="230" customWidth="1"/>
    <col min="42" max="42" width="5.140625" style="230" customWidth="1"/>
    <col min="43" max="43" width="4.7109375" style="230" customWidth="1"/>
    <col min="44" max="45" width="4" style="230" customWidth="1"/>
    <col min="46" max="46" width="2" style="230" customWidth="1"/>
    <col min="47" max="47" width="7" style="230" customWidth="1"/>
    <col min="48" max="48" width="0.42578125" style="230" customWidth="1"/>
    <col min="49" max="49" width="1" style="230" customWidth="1"/>
    <col min="50" max="50" width="2.28515625" style="230" customWidth="1"/>
    <col min="51" max="51" width="1.7109375" style="230" customWidth="1"/>
    <col min="52" max="52" width="1.85546875" style="230" customWidth="1"/>
    <col min="53" max="53" width="1.42578125" style="230" customWidth="1"/>
    <col min="54" max="54" width="2.7109375" style="230" customWidth="1"/>
    <col min="55" max="55" width="2.28515625" style="230" customWidth="1"/>
    <col min="56" max="56" width="0.7109375" style="230" customWidth="1"/>
    <col min="57" max="57" width="2" style="230" customWidth="1"/>
    <col min="58" max="58" width="2.7109375" style="230" customWidth="1"/>
    <col min="59" max="59" width="0.7109375" style="230" customWidth="1"/>
    <col min="60" max="60" width="6.5703125" style="230" customWidth="1"/>
    <col min="61" max="61" width="3" style="230" customWidth="1"/>
    <col min="62" max="62" width="4.85546875" style="230" customWidth="1"/>
    <col min="63" max="64" width="3.7109375" style="230" customWidth="1"/>
    <col min="65" max="65" width="15.85546875" style="230" customWidth="1"/>
    <col min="66" max="66" width="16.5703125" style="230" customWidth="1"/>
    <col min="67" max="68" width="28.140625" style="230" customWidth="1"/>
    <col min="69" max="70" width="24.85546875" style="230" customWidth="1"/>
    <col min="71" max="71" width="15.42578125" style="230" customWidth="1"/>
    <col min="72" max="72" width="10.85546875" style="230" customWidth="1"/>
    <col min="73" max="73" width="31.42578125" style="230" customWidth="1"/>
    <col min="74" max="74" width="13.7109375" style="230" customWidth="1"/>
    <col min="75" max="75" width="10.85546875" style="230" customWidth="1"/>
    <col min="76" max="76" width="7.42578125" style="230" customWidth="1"/>
    <col min="77" max="83" width="11.5703125" style="230" customWidth="1"/>
    <col min="84" max="16384" width="11.5703125" style="230"/>
  </cols>
  <sheetData>
    <row r="1" spans="1:59" ht="15.6" customHeight="1">
      <c r="A1" s="494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6"/>
      <c r="P1" s="474" t="s">
        <v>520</v>
      </c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857"/>
    </row>
    <row r="2" spans="1:59" ht="15.6" customHeight="1">
      <c r="A2" s="497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9"/>
      <c r="P2" s="476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858"/>
    </row>
    <row r="3" spans="1:59" ht="15.6" customHeight="1">
      <c r="A3" s="497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9"/>
      <c r="P3" s="476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7"/>
      <c r="AT3" s="477"/>
      <c r="AU3" s="477"/>
      <c r="AV3" s="477"/>
      <c r="AW3" s="477"/>
      <c r="AX3" s="477"/>
      <c r="AY3" s="477"/>
      <c r="AZ3" s="477"/>
      <c r="BA3" s="477"/>
      <c r="BB3" s="477"/>
      <c r="BC3" s="477"/>
      <c r="BD3" s="477"/>
      <c r="BE3" s="477"/>
      <c r="BF3" s="477"/>
      <c r="BG3" s="858"/>
    </row>
    <row r="4" spans="1:59" ht="23.25" customHeight="1" thickBot="1">
      <c r="A4" s="500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2"/>
      <c r="P4" s="478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859"/>
    </row>
    <row r="5" spans="1:59" ht="15.6" customHeight="1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3"/>
    </row>
    <row r="6" spans="1:59" ht="31.15" customHeight="1">
      <c r="A6" s="231"/>
      <c r="B6" s="232"/>
      <c r="C6" s="19"/>
      <c r="D6" s="523" t="s">
        <v>4</v>
      </c>
      <c r="E6" s="523"/>
      <c r="F6" s="523"/>
      <c r="G6" s="523"/>
      <c r="H6" s="232"/>
      <c r="I6" s="232"/>
      <c r="J6" s="19"/>
      <c r="K6" s="485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486"/>
      <c r="AS6" s="486"/>
      <c r="AT6" s="486"/>
      <c r="AU6" s="486"/>
      <c r="AV6" s="486"/>
      <c r="AW6" s="486"/>
      <c r="AX6" s="486"/>
      <c r="AY6" s="486"/>
      <c r="AZ6" s="486"/>
      <c r="BA6" s="486"/>
      <c r="BB6" s="486"/>
      <c r="BC6" s="486"/>
      <c r="BD6" s="487"/>
      <c r="BE6" s="232"/>
      <c r="BF6" s="232"/>
      <c r="BG6" s="233"/>
    </row>
    <row r="7" spans="1:59" ht="11.45" customHeight="1">
      <c r="A7" s="231"/>
      <c r="B7" s="232"/>
      <c r="C7" s="19"/>
      <c r="D7" s="19"/>
      <c r="E7" s="19"/>
      <c r="F7" s="19"/>
      <c r="G7" s="232"/>
      <c r="H7" s="19"/>
      <c r="I7" s="19"/>
      <c r="J7" s="19"/>
      <c r="K7" s="232"/>
      <c r="L7" s="232"/>
      <c r="M7" s="232"/>
      <c r="N7" s="232"/>
      <c r="O7" s="19"/>
      <c r="P7" s="384"/>
      <c r="Q7" s="384"/>
      <c r="R7" s="384"/>
      <c r="S7" s="384"/>
      <c r="T7" s="19"/>
      <c r="U7" s="19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3"/>
    </row>
    <row r="8" spans="1:59" ht="31.15" customHeight="1">
      <c r="A8" s="231"/>
      <c r="B8" s="232"/>
      <c r="C8" s="19"/>
      <c r="D8" s="523" t="s">
        <v>519</v>
      </c>
      <c r="E8" s="523"/>
      <c r="F8" s="523"/>
      <c r="G8" s="523"/>
      <c r="H8" s="232"/>
      <c r="I8" s="232"/>
      <c r="J8" s="22"/>
      <c r="K8" s="485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6"/>
      <c r="AL8" s="486"/>
      <c r="AM8" s="486"/>
      <c r="AN8" s="486"/>
      <c r="AO8" s="486"/>
      <c r="AP8" s="486"/>
      <c r="AQ8" s="486"/>
      <c r="AR8" s="486"/>
      <c r="AS8" s="486"/>
      <c r="AT8" s="486"/>
      <c r="AU8" s="486"/>
      <c r="AV8" s="486"/>
      <c r="AW8" s="486"/>
      <c r="AX8" s="486"/>
      <c r="AY8" s="486"/>
      <c r="AZ8" s="486"/>
      <c r="BA8" s="486"/>
      <c r="BB8" s="486"/>
      <c r="BC8" s="486"/>
      <c r="BD8" s="487"/>
      <c r="BE8" s="232"/>
      <c r="BF8" s="232"/>
      <c r="BG8" s="233"/>
    </row>
    <row r="9" spans="1:59" ht="11.45" customHeight="1">
      <c r="A9" s="231"/>
      <c r="B9" s="232"/>
      <c r="C9" s="19"/>
      <c r="D9" s="384"/>
      <c r="E9" s="384"/>
      <c r="F9" s="384"/>
      <c r="G9" s="384"/>
      <c r="H9" s="232"/>
      <c r="I9" s="232"/>
      <c r="J9" s="22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232"/>
      <c r="BF9" s="232"/>
      <c r="BG9" s="233"/>
    </row>
    <row r="10" spans="1:59" ht="33.75" customHeight="1">
      <c r="A10" s="231"/>
      <c r="B10" s="232"/>
      <c r="C10" s="19"/>
      <c r="D10" s="523" t="s">
        <v>280</v>
      </c>
      <c r="E10" s="523"/>
      <c r="F10" s="523"/>
      <c r="G10" s="523"/>
      <c r="H10" s="523"/>
      <c r="I10" s="523"/>
      <c r="J10" s="22"/>
      <c r="K10" s="485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7"/>
      <c r="AM10" s="22"/>
      <c r="AN10" s="481" t="s">
        <v>845</v>
      </c>
      <c r="AO10" s="481"/>
      <c r="AP10" s="379"/>
      <c r="AQ10" s="22"/>
      <c r="AR10" s="22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0"/>
      <c r="BD10" s="480"/>
      <c r="BE10" s="232"/>
      <c r="BF10" s="232"/>
      <c r="BG10" s="233"/>
    </row>
    <row r="11" spans="1:59" ht="15.75" customHeight="1">
      <c r="A11" s="231"/>
      <c r="B11" s="232"/>
      <c r="C11" s="19"/>
      <c r="D11" s="19"/>
      <c r="E11" s="19"/>
      <c r="F11" s="384"/>
      <c r="G11" s="384"/>
      <c r="H11" s="384"/>
      <c r="I11" s="384"/>
      <c r="J11" s="22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549" t="s">
        <v>3</v>
      </c>
      <c r="AT11" s="549"/>
      <c r="AU11" s="549"/>
      <c r="AV11" s="549"/>
      <c r="AW11" s="549"/>
      <c r="AX11" s="549"/>
      <c r="AY11" s="549"/>
      <c r="AZ11" s="549"/>
      <c r="BA11" s="549"/>
      <c r="BB11" s="549"/>
      <c r="BC11" s="549"/>
      <c r="BD11" s="549"/>
      <c r="BE11" s="549"/>
      <c r="BF11" s="232"/>
      <c r="BG11" s="233"/>
    </row>
    <row r="12" spans="1:59" ht="3.75" customHeight="1">
      <c r="A12" s="231"/>
      <c r="B12" s="232"/>
      <c r="C12" s="19"/>
      <c r="D12" s="19"/>
      <c r="E12" s="19"/>
      <c r="F12" s="384"/>
      <c r="G12" s="384"/>
      <c r="H12" s="384"/>
      <c r="I12" s="384"/>
      <c r="J12" s="22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2"/>
      <c r="BG12" s="233"/>
    </row>
    <row r="13" spans="1:59" ht="31.15" customHeight="1">
      <c r="A13" s="231"/>
      <c r="B13" s="232"/>
      <c r="C13" s="19"/>
      <c r="D13" s="232"/>
      <c r="E13" s="24"/>
      <c r="F13" s="24"/>
      <c r="G13" s="24"/>
      <c r="H13" s="24"/>
      <c r="I13" s="24"/>
      <c r="J13" s="24"/>
      <c r="K13" s="232"/>
      <c r="L13" s="24"/>
      <c r="M13" s="488" t="s">
        <v>38</v>
      </c>
      <c r="N13" s="488"/>
      <c r="O13" s="488"/>
      <c r="P13" s="488"/>
      <c r="Q13" s="488"/>
      <c r="R13" s="488"/>
      <c r="S13" s="488"/>
      <c r="T13" s="488"/>
      <c r="U13" s="24"/>
      <c r="V13" s="485"/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6"/>
      <c r="AJ13" s="487"/>
      <c r="AK13" s="350">
        <f>IF(V13=Datos!B2,1,IF(V13=Datos!B3,2,IF(V13=Datos!B4,3,IF(V13=Datos!B5,4,IF(V13=Datos!B6,5,"")))))</f>
        <v>2</v>
      </c>
      <c r="AL13" s="350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380"/>
      <c r="AX13" s="380"/>
      <c r="AY13" s="380"/>
      <c r="AZ13" s="380"/>
      <c r="BA13" s="380"/>
      <c r="BB13" s="380"/>
      <c r="BC13" s="380"/>
      <c r="BD13" s="380"/>
      <c r="BE13" s="232"/>
      <c r="BF13" s="232"/>
      <c r="BG13" s="233"/>
    </row>
    <row r="14" spans="1:59" ht="15.6" customHeight="1" thickBot="1">
      <c r="A14" s="228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5"/>
    </row>
    <row r="15" spans="1:59" ht="32.450000000000003" customHeight="1" thickBot="1">
      <c r="A15" s="433" t="s">
        <v>5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5"/>
    </row>
    <row r="16" spans="1:59" ht="24.75" customHeight="1">
      <c r="A16" s="385"/>
      <c r="B16" s="386"/>
      <c r="C16" s="386"/>
      <c r="D16" s="547" t="s">
        <v>282</v>
      </c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7"/>
      <c r="AI16" s="547"/>
      <c r="AJ16" s="547"/>
      <c r="AK16" s="547"/>
      <c r="AL16" s="547"/>
      <c r="AM16" s="547"/>
      <c r="AN16" s="547"/>
      <c r="AO16" s="547"/>
      <c r="AP16" s="547"/>
      <c r="AQ16" s="547"/>
      <c r="AR16" s="547"/>
      <c r="AS16" s="547"/>
      <c r="AT16" s="547"/>
      <c r="AU16" s="547"/>
      <c r="AV16" s="547"/>
      <c r="AW16" s="547"/>
      <c r="AX16" s="547"/>
      <c r="AY16" s="547"/>
      <c r="AZ16" s="547"/>
      <c r="BA16" s="547"/>
      <c r="BB16" s="547"/>
      <c r="BC16" s="547"/>
      <c r="BD16" s="547"/>
      <c r="BE16" s="547"/>
      <c r="BF16" s="232"/>
      <c r="BG16" s="233"/>
    </row>
    <row r="17" spans="1:60" ht="27" customHeight="1">
      <c r="A17" s="385"/>
      <c r="B17" s="386"/>
      <c r="C17" s="386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89"/>
      <c r="AL17" s="489"/>
      <c r="AM17" s="489"/>
      <c r="AN17" s="489"/>
      <c r="AO17" s="489"/>
      <c r="AP17" s="489"/>
      <c r="AQ17" s="489"/>
      <c r="AR17" s="489"/>
      <c r="AS17" s="489"/>
      <c r="AT17" s="489"/>
      <c r="AU17" s="489"/>
      <c r="AV17" s="489"/>
      <c r="AW17" s="489"/>
      <c r="AX17" s="489"/>
      <c r="AY17" s="489"/>
      <c r="AZ17" s="489"/>
      <c r="BA17" s="489"/>
      <c r="BB17" s="489"/>
      <c r="BC17" s="489"/>
      <c r="BD17" s="167"/>
      <c r="BE17" s="232"/>
      <c r="BF17" s="232"/>
      <c r="BG17" s="233"/>
    </row>
    <row r="18" spans="1:60" ht="36" customHeight="1">
      <c r="A18" s="231"/>
      <c r="B18" s="31"/>
      <c r="C18" s="31"/>
      <c r="D18" s="548" t="s">
        <v>847</v>
      </c>
      <c r="E18" s="548"/>
      <c r="F18" s="548"/>
      <c r="G18" s="548"/>
      <c r="H18" s="548"/>
      <c r="I18" s="545" t="s">
        <v>846</v>
      </c>
      <c r="J18" s="545"/>
      <c r="K18" s="545"/>
      <c r="L18" s="545"/>
      <c r="M18" s="545"/>
      <c r="N18" s="545"/>
      <c r="O18" s="491" t="s">
        <v>21</v>
      </c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1"/>
      <c r="AG18" s="491"/>
      <c r="AH18" s="491"/>
      <c r="AI18" s="491"/>
      <c r="AJ18" s="491"/>
      <c r="AK18" s="491"/>
      <c r="AL18" s="381"/>
      <c r="AM18" s="172"/>
      <c r="AN18" s="172"/>
      <c r="AO18" s="491" t="str">
        <f>IF(AK13=4,"Activos de información afectados","")</f>
        <v/>
      </c>
      <c r="AP18" s="491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491"/>
      <c r="BB18" s="491"/>
      <c r="BC18" s="491"/>
      <c r="BD18" s="491"/>
      <c r="BE18" s="491"/>
      <c r="BF18" s="491"/>
      <c r="BG18" s="233"/>
    </row>
    <row r="19" spans="1:60" s="234" customFormat="1" ht="31.15" customHeight="1">
      <c r="A19" s="236"/>
      <c r="D19" s="489"/>
      <c r="E19" s="489"/>
      <c r="F19" s="489"/>
      <c r="G19" s="489"/>
      <c r="H19" s="489"/>
      <c r="I19" s="167"/>
      <c r="J19" s="489"/>
      <c r="K19" s="489"/>
      <c r="L19" s="489"/>
      <c r="M19" s="167"/>
      <c r="N19" s="167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89"/>
      <c r="AK19" s="489"/>
      <c r="AL19" s="489"/>
      <c r="AM19" s="489"/>
      <c r="AN19" s="489"/>
      <c r="AQ19" s="490" t="str">
        <f>IF($AK$13=4,"Seleccione los activos de información afectados","")</f>
        <v/>
      </c>
      <c r="AR19" s="490"/>
      <c r="AS19" s="490"/>
      <c r="AT19" s="490"/>
      <c r="AU19" s="490"/>
      <c r="AV19" s="490"/>
      <c r="AW19" s="490"/>
      <c r="AX19" s="490"/>
      <c r="AY19" s="490"/>
      <c r="AZ19" s="490"/>
      <c r="BA19" s="490"/>
      <c r="BB19" s="490"/>
      <c r="BC19" s="490"/>
      <c r="BD19" s="45"/>
      <c r="BE19" s="173"/>
      <c r="BF19" s="173"/>
      <c r="BG19" s="174"/>
      <c r="BH19" s="230"/>
    </row>
    <row r="20" spans="1:60" ht="15.6" customHeight="1">
      <c r="A20" s="231"/>
      <c r="B20" s="237"/>
      <c r="C20" s="237"/>
      <c r="D20" s="170"/>
      <c r="E20" s="170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3"/>
    </row>
    <row r="21" spans="1:60" ht="15.6" customHeight="1">
      <c r="A21" s="231"/>
      <c r="B21" s="237"/>
      <c r="C21" s="237"/>
      <c r="D21" s="546" t="s">
        <v>36</v>
      </c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6"/>
      <c r="W21" s="546"/>
      <c r="X21" s="546"/>
      <c r="Y21" s="546"/>
      <c r="Z21" s="546"/>
      <c r="AA21" s="546"/>
      <c r="AB21" s="546"/>
      <c r="AC21" s="546"/>
      <c r="AD21" s="546"/>
      <c r="AE21" s="546"/>
      <c r="AF21" s="546"/>
      <c r="AG21" s="546"/>
      <c r="AH21" s="546"/>
      <c r="AI21" s="546"/>
      <c r="AJ21" s="546"/>
      <c r="AK21" s="546"/>
      <c r="AL21" s="546"/>
      <c r="AM21" s="546"/>
      <c r="AN21" s="546"/>
      <c r="AO21" s="546"/>
      <c r="AP21" s="546"/>
      <c r="AQ21" s="546"/>
      <c r="AR21" s="546"/>
      <c r="AS21" s="546"/>
      <c r="AT21" s="546"/>
      <c r="AU21" s="546"/>
      <c r="AV21" s="546"/>
      <c r="AW21" s="546"/>
      <c r="AX21" s="546"/>
      <c r="AY21" s="546"/>
      <c r="AZ21" s="546"/>
      <c r="BA21" s="546"/>
      <c r="BB21" s="546"/>
      <c r="BC21" s="546"/>
      <c r="BD21" s="546"/>
      <c r="BE21" s="546"/>
      <c r="BF21" s="232"/>
      <c r="BG21" s="233"/>
    </row>
    <row r="22" spans="1:60" ht="31.9" customHeight="1">
      <c r="A22" s="231"/>
      <c r="B22" s="237"/>
      <c r="C22" s="237"/>
      <c r="D22" s="554" t="str">
        <f>CONCATENATE(D19," ",J19," ",O19)</f>
        <v xml:space="preserve">  </v>
      </c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  <c r="AO22" s="554"/>
      <c r="AP22" s="554"/>
      <c r="AQ22" s="554"/>
      <c r="AR22" s="554"/>
      <c r="AS22" s="554"/>
      <c r="AT22" s="554"/>
      <c r="AU22" s="554"/>
      <c r="AV22" s="554"/>
      <c r="AW22" s="554"/>
      <c r="AX22" s="554"/>
      <c r="AY22" s="554"/>
      <c r="AZ22" s="554"/>
      <c r="BA22" s="554"/>
      <c r="BB22" s="554"/>
      <c r="BC22" s="554"/>
      <c r="BD22" s="33"/>
      <c r="BE22" s="232"/>
      <c r="BF22" s="232"/>
      <c r="BG22" s="233"/>
    </row>
    <row r="23" spans="1:60" ht="15" customHeight="1">
      <c r="A23" s="231"/>
      <c r="B23" s="232"/>
      <c r="C23" s="232"/>
      <c r="D23" s="232"/>
      <c r="E23" s="237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232"/>
      <c r="BC23" s="232"/>
      <c r="BD23" s="232"/>
      <c r="BE23" s="232"/>
      <c r="BF23" s="232"/>
      <c r="BG23" s="233"/>
    </row>
    <row r="24" spans="1:60" ht="15" customHeight="1">
      <c r="A24" s="231"/>
      <c r="B24" s="232"/>
      <c r="C24" s="232"/>
      <c r="D24" s="550" t="s">
        <v>402</v>
      </c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  <c r="AK24" s="550"/>
      <c r="AL24" s="550"/>
      <c r="AM24" s="550"/>
      <c r="AN24" s="34"/>
      <c r="AO24" s="551" t="s">
        <v>849</v>
      </c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1"/>
      <c r="BD24" s="34"/>
      <c r="BE24" s="232"/>
      <c r="BF24" s="232"/>
      <c r="BG24" s="233"/>
    </row>
    <row r="25" spans="1:60" ht="31.15" customHeight="1">
      <c r="A25" s="231"/>
      <c r="B25" s="232"/>
      <c r="C25" s="232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489"/>
      <c r="AB25" s="489"/>
      <c r="AC25" s="489"/>
      <c r="AD25" s="489"/>
      <c r="AE25" s="489"/>
      <c r="AF25" s="489"/>
      <c r="AG25" s="489"/>
      <c r="AH25" s="489"/>
      <c r="AI25" s="489"/>
      <c r="AJ25" s="489"/>
      <c r="AK25" s="489"/>
      <c r="AL25" s="489"/>
      <c r="AM25" s="489"/>
      <c r="AO25" s="444"/>
      <c r="AP25" s="444"/>
      <c r="AQ25" s="444"/>
      <c r="AR25" s="444"/>
      <c r="AS25" s="444"/>
      <c r="AT25" s="444"/>
      <c r="AU25" s="444"/>
      <c r="AV25" s="444"/>
      <c r="AW25" s="444"/>
      <c r="AX25" s="444"/>
      <c r="AY25" s="444"/>
      <c r="AZ25" s="444"/>
      <c r="BA25" s="444"/>
      <c r="BB25" s="444"/>
      <c r="BC25" s="444"/>
      <c r="BD25" s="232"/>
      <c r="BE25" s="232"/>
      <c r="BF25" s="232"/>
      <c r="BG25" s="233"/>
    </row>
    <row r="26" spans="1:60" ht="15.6" customHeight="1">
      <c r="A26" s="231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3"/>
    </row>
    <row r="27" spans="1:60" ht="31.15" customHeight="1">
      <c r="A27" s="231"/>
      <c r="B27" s="232"/>
      <c r="C27" s="232"/>
      <c r="D27" s="451" t="s">
        <v>286</v>
      </c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451"/>
      <c r="BD27" s="232"/>
      <c r="BE27" s="232"/>
      <c r="BF27" s="232"/>
      <c r="BG27" s="233"/>
    </row>
    <row r="28" spans="1:60" ht="15.6" customHeight="1">
      <c r="A28" s="231"/>
      <c r="B28" s="232"/>
      <c r="C28" s="232"/>
      <c r="D28" s="445" t="s">
        <v>39</v>
      </c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7"/>
      <c r="Y28" s="552" t="s">
        <v>42</v>
      </c>
      <c r="Z28" s="552"/>
      <c r="AA28" s="552"/>
      <c r="AB28" s="552"/>
      <c r="AC28" s="552"/>
      <c r="AD28" s="552"/>
      <c r="AE28" s="552"/>
      <c r="AF28" s="552"/>
      <c r="AG28" s="552"/>
      <c r="AH28" s="552"/>
      <c r="AI28" s="552"/>
      <c r="AJ28" s="552"/>
      <c r="AK28" s="552"/>
      <c r="AL28" s="552"/>
      <c r="AM28" s="552"/>
      <c r="AN28" s="552"/>
      <c r="AO28" s="552"/>
      <c r="AP28" s="552"/>
      <c r="AQ28" s="552"/>
      <c r="AR28" s="552"/>
      <c r="AS28" s="552"/>
      <c r="AT28" s="552"/>
      <c r="AU28" s="552"/>
      <c r="AV28" s="552"/>
      <c r="AW28" s="552"/>
      <c r="AX28" s="552"/>
      <c r="AY28" s="552"/>
      <c r="AZ28" s="552"/>
      <c r="BA28" s="552"/>
      <c r="BB28" s="552"/>
      <c r="BC28" s="552"/>
      <c r="BD28" s="232"/>
      <c r="BE28" s="232"/>
      <c r="BF28" s="232"/>
      <c r="BG28" s="233"/>
    </row>
    <row r="29" spans="1:60" ht="15.6" customHeight="1">
      <c r="A29" s="231"/>
      <c r="B29" s="232"/>
      <c r="C29" s="232"/>
      <c r="D29" s="445" t="str">
        <f>IF($AK$13=4,"Amenaza","Agente generador interno")</f>
        <v>Agente generador interno</v>
      </c>
      <c r="E29" s="446"/>
      <c r="F29" s="446"/>
      <c r="G29" s="446"/>
      <c r="H29" s="446"/>
      <c r="I29" s="447"/>
      <c r="J29" s="445" t="str">
        <f>IF($AK$13=4,"Vulnerabilidad","Causa")</f>
        <v>Causa</v>
      </c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7"/>
      <c r="Y29" s="451" t="str">
        <f>IF($AK$13=4,"Amenaza","Agente generador externo")</f>
        <v>Agente generador externo</v>
      </c>
      <c r="Z29" s="451"/>
      <c r="AA29" s="451"/>
      <c r="AB29" s="451"/>
      <c r="AC29" s="451"/>
      <c r="AD29" s="451"/>
      <c r="AE29" s="451"/>
      <c r="AF29" s="451"/>
      <c r="AG29" s="451"/>
      <c r="AH29" s="451"/>
      <c r="AI29" s="445" t="str">
        <f>IF($AK$13=4,"Vulnerabilidad","Causa")</f>
        <v>Causa</v>
      </c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  <c r="AT29" s="446"/>
      <c r="AU29" s="446"/>
      <c r="AV29" s="446"/>
      <c r="AW29" s="446"/>
      <c r="AX29" s="446"/>
      <c r="AY29" s="446"/>
      <c r="AZ29" s="446"/>
      <c r="BA29" s="446"/>
      <c r="BB29" s="446"/>
      <c r="BC29" s="447"/>
      <c r="BD29" s="232"/>
      <c r="BE29" s="232"/>
      <c r="BF29" s="232"/>
      <c r="BG29" s="233"/>
    </row>
    <row r="30" spans="1:60" ht="20.25" customHeight="1">
      <c r="A30" s="231"/>
      <c r="B30" s="232"/>
      <c r="C30" s="232"/>
      <c r="D30" s="444"/>
      <c r="E30" s="444"/>
      <c r="F30" s="444"/>
      <c r="G30" s="444"/>
      <c r="H30" s="444"/>
      <c r="I30" s="444"/>
      <c r="J30" s="570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2"/>
      <c r="Y30" s="553"/>
      <c r="Z30" s="553"/>
      <c r="AA30" s="553"/>
      <c r="AB30" s="553"/>
      <c r="AC30" s="553"/>
      <c r="AD30" s="553"/>
      <c r="AE30" s="553"/>
      <c r="AF30" s="553"/>
      <c r="AG30" s="553"/>
      <c r="AH30" s="553"/>
      <c r="AI30" s="524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  <c r="AT30" s="525"/>
      <c r="AU30" s="525"/>
      <c r="AV30" s="525"/>
      <c r="AW30" s="525"/>
      <c r="AX30" s="525"/>
      <c r="AY30" s="525"/>
      <c r="AZ30" s="525"/>
      <c r="BA30" s="525"/>
      <c r="BB30" s="525"/>
      <c r="BC30" s="526"/>
      <c r="BD30" s="232"/>
      <c r="BE30" s="232"/>
      <c r="BF30" s="232"/>
      <c r="BG30" s="233"/>
    </row>
    <row r="31" spans="1:60" ht="21" customHeight="1">
      <c r="A31" s="231"/>
      <c r="B31" s="232"/>
      <c r="C31" s="232"/>
      <c r="D31" s="444"/>
      <c r="E31" s="444"/>
      <c r="F31" s="444"/>
      <c r="G31" s="444"/>
      <c r="H31" s="444"/>
      <c r="I31" s="444"/>
      <c r="J31" s="570"/>
      <c r="K31" s="571"/>
      <c r="L31" s="571"/>
      <c r="M31" s="571"/>
      <c r="N31" s="571"/>
      <c r="O31" s="571"/>
      <c r="P31" s="571"/>
      <c r="Q31" s="571"/>
      <c r="R31" s="571"/>
      <c r="S31" s="571"/>
      <c r="T31" s="571"/>
      <c r="U31" s="571"/>
      <c r="V31" s="571"/>
      <c r="W31" s="571"/>
      <c r="X31" s="572"/>
      <c r="Y31" s="553"/>
      <c r="Z31" s="553"/>
      <c r="AA31" s="553"/>
      <c r="AB31" s="553"/>
      <c r="AC31" s="553"/>
      <c r="AD31" s="553"/>
      <c r="AE31" s="553"/>
      <c r="AF31" s="553"/>
      <c r="AG31" s="553"/>
      <c r="AH31" s="553"/>
      <c r="AI31" s="524"/>
      <c r="AJ31" s="525"/>
      <c r="AK31" s="525"/>
      <c r="AL31" s="525"/>
      <c r="AM31" s="525"/>
      <c r="AN31" s="525"/>
      <c r="AO31" s="525"/>
      <c r="AP31" s="525"/>
      <c r="AQ31" s="525"/>
      <c r="AR31" s="525"/>
      <c r="AS31" s="525"/>
      <c r="AT31" s="525"/>
      <c r="AU31" s="525"/>
      <c r="AV31" s="525"/>
      <c r="AW31" s="525"/>
      <c r="AX31" s="525"/>
      <c r="AY31" s="525"/>
      <c r="AZ31" s="525"/>
      <c r="BA31" s="525"/>
      <c r="BB31" s="525"/>
      <c r="BC31" s="526"/>
      <c r="BD31" s="232"/>
      <c r="BE31" s="232"/>
      <c r="BF31" s="232"/>
      <c r="BG31" s="233"/>
    </row>
    <row r="32" spans="1:60" ht="17.25" customHeight="1">
      <c r="A32" s="231"/>
      <c r="B32" s="232"/>
      <c r="C32" s="232"/>
      <c r="D32" s="444"/>
      <c r="E32" s="444"/>
      <c r="F32" s="444"/>
      <c r="G32" s="444"/>
      <c r="H32" s="444"/>
      <c r="I32" s="444"/>
      <c r="J32" s="570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2"/>
      <c r="Y32" s="553"/>
      <c r="Z32" s="553"/>
      <c r="AA32" s="553"/>
      <c r="AB32" s="553"/>
      <c r="AC32" s="553"/>
      <c r="AD32" s="553"/>
      <c r="AE32" s="553"/>
      <c r="AF32" s="553"/>
      <c r="AG32" s="553"/>
      <c r="AH32" s="553"/>
      <c r="AI32" s="524"/>
      <c r="AJ32" s="525"/>
      <c r="AK32" s="525"/>
      <c r="AL32" s="525"/>
      <c r="AM32" s="525"/>
      <c r="AN32" s="525"/>
      <c r="AO32" s="525"/>
      <c r="AP32" s="525"/>
      <c r="AQ32" s="525"/>
      <c r="AR32" s="525"/>
      <c r="AS32" s="525"/>
      <c r="AT32" s="525"/>
      <c r="AU32" s="525"/>
      <c r="AV32" s="525"/>
      <c r="AW32" s="525"/>
      <c r="AX32" s="525"/>
      <c r="AY32" s="525"/>
      <c r="AZ32" s="525"/>
      <c r="BA32" s="525"/>
      <c r="BB32" s="525"/>
      <c r="BC32" s="526"/>
      <c r="BD32" s="232"/>
      <c r="BE32" s="232"/>
      <c r="BF32" s="232"/>
      <c r="BG32" s="233"/>
    </row>
    <row r="33" spans="1:79">
      <c r="A33" s="231"/>
      <c r="B33" s="232"/>
      <c r="C33" s="232"/>
      <c r="D33" s="444"/>
      <c r="E33" s="444"/>
      <c r="F33" s="444"/>
      <c r="G33" s="444"/>
      <c r="H33" s="444"/>
      <c r="I33" s="444"/>
      <c r="J33" s="570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2"/>
      <c r="Y33" s="553"/>
      <c r="Z33" s="553"/>
      <c r="AA33" s="553"/>
      <c r="AB33" s="553"/>
      <c r="AC33" s="553"/>
      <c r="AD33" s="553"/>
      <c r="AE33" s="553"/>
      <c r="AF33" s="553"/>
      <c r="AG33" s="553"/>
      <c r="AH33" s="553"/>
      <c r="AI33" s="524"/>
      <c r="AJ33" s="525"/>
      <c r="AK33" s="525"/>
      <c r="AL33" s="525"/>
      <c r="AM33" s="525"/>
      <c r="AN33" s="525"/>
      <c r="AO33" s="525"/>
      <c r="AP33" s="525"/>
      <c r="AQ33" s="525"/>
      <c r="AR33" s="525"/>
      <c r="AS33" s="525"/>
      <c r="AT33" s="525"/>
      <c r="AU33" s="525"/>
      <c r="AV33" s="525"/>
      <c r="AW33" s="525"/>
      <c r="AX33" s="525"/>
      <c r="AY33" s="525"/>
      <c r="AZ33" s="525"/>
      <c r="BA33" s="525"/>
      <c r="BB33" s="525"/>
      <c r="BC33" s="526"/>
      <c r="BD33" s="232"/>
      <c r="BE33" s="232"/>
      <c r="BF33" s="232"/>
      <c r="BG33" s="233"/>
    </row>
    <row r="34" spans="1:79">
      <c r="A34" s="231"/>
      <c r="B34" s="232"/>
      <c r="C34" s="232"/>
      <c r="D34" s="444"/>
      <c r="E34" s="444"/>
      <c r="F34" s="444"/>
      <c r="G34" s="444"/>
      <c r="H34" s="444"/>
      <c r="I34" s="444"/>
      <c r="J34" s="570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2"/>
      <c r="Y34" s="553"/>
      <c r="Z34" s="553"/>
      <c r="AA34" s="553"/>
      <c r="AB34" s="553"/>
      <c r="AC34" s="553"/>
      <c r="AD34" s="553"/>
      <c r="AE34" s="553"/>
      <c r="AF34" s="553"/>
      <c r="AG34" s="553"/>
      <c r="AH34" s="553"/>
      <c r="AI34" s="524"/>
      <c r="AJ34" s="525"/>
      <c r="AK34" s="525"/>
      <c r="AL34" s="525"/>
      <c r="AM34" s="525"/>
      <c r="AN34" s="525"/>
      <c r="AO34" s="525"/>
      <c r="AP34" s="525"/>
      <c r="AQ34" s="525"/>
      <c r="AR34" s="525"/>
      <c r="AS34" s="525"/>
      <c r="AT34" s="525"/>
      <c r="AU34" s="525"/>
      <c r="AV34" s="525"/>
      <c r="AW34" s="525"/>
      <c r="AX34" s="525"/>
      <c r="AY34" s="525"/>
      <c r="AZ34" s="525"/>
      <c r="BA34" s="525"/>
      <c r="BB34" s="525"/>
      <c r="BC34" s="526"/>
      <c r="BD34" s="232"/>
      <c r="BE34" s="232"/>
      <c r="BF34" s="232"/>
      <c r="BG34" s="233"/>
    </row>
    <row r="35" spans="1:79" ht="15" customHeight="1">
      <c r="A35" s="231"/>
      <c r="B35" s="232"/>
      <c r="C35" s="232"/>
      <c r="D35" s="451" t="s">
        <v>315</v>
      </c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451"/>
      <c r="AT35" s="451"/>
      <c r="AU35" s="451"/>
      <c r="AV35" s="451"/>
      <c r="AW35" s="451"/>
      <c r="AX35" s="451"/>
      <c r="AY35" s="451"/>
      <c r="AZ35" s="451"/>
      <c r="BA35" s="451"/>
      <c r="BB35" s="451"/>
      <c r="BC35" s="451"/>
      <c r="BD35" s="232"/>
      <c r="BE35" s="232"/>
      <c r="BF35" s="232"/>
      <c r="BG35" s="233"/>
      <c r="BN35" s="238"/>
      <c r="BO35" s="238"/>
      <c r="BP35" s="238"/>
      <c r="BQ35" s="238"/>
      <c r="BR35" s="238"/>
      <c r="BS35" s="238"/>
      <c r="BT35" s="238"/>
      <c r="BU35" s="232"/>
      <c r="BV35" s="232"/>
      <c r="BW35" s="232"/>
      <c r="BX35" s="232"/>
      <c r="BY35" s="232"/>
      <c r="BZ35" s="232"/>
      <c r="CA35" s="232"/>
    </row>
    <row r="36" spans="1:79" ht="15" customHeight="1">
      <c r="A36" s="231"/>
      <c r="B36" s="232"/>
      <c r="C36" s="232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51"/>
      <c r="AJ36" s="451"/>
      <c r="AK36" s="451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/>
      <c r="AV36" s="451"/>
      <c r="AW36" s="451"/>
      <c r="AX36" s="451"/>
      <c r="AY36" s="451"/>
      <c r="AZ36" s="451"/>
      <c r="BA36" s="451"/>
      <c r="BB36" s="451"/>
      <c r="BC36" s="451"/>
      <c r="BD36" s="232"/>
      <c r="BE36" s="232"/>
      <c r="BF36" s="232"/>
      <c r="BG36" s="233"/>
      <c r="BN36" s="238"/>
      <c r="BO36" s="238"/>
      <c r="BP36" s="238"/>
      <c r="BQ36" s="238"/>
      <c r="BR36" s="238"/>
      <c r="BS36" s="238"/>
      <c r="BT36" s="238"/>
      <c r="BU36" s="232"/>
      <c r="BV36" s="232"/>
      <c r="BW36" s="232"/>
      <c r="BX36" s="232"/>
      <c r="BY36" s="232"/>
      <c r="BZ36" s="232"/>
      <c r="CA36" s="232"/>
    </row>
    <row r="37" spans="1:79">
      <c r="A37" s="231"/>
      <c r="B37" s="232"/>
      <c r="C37" s="232"/>
      <c r="D37" s="482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3"/>
      <c r="AA37" s="483"/>
      <c r="AB37" s="483"/>
      <c r="AC37" s="483"/>
      <c r="AD37" s="483"/>
      <c r="AE37" s="483"/>
      <c r="AF37" s="483"/>
      <c r="AG37" s="483"/>
      <c r="AH37" s="483"/>
      <c r="AI37" s="483"/>
      <c r="AJ37" s="483"/>
      <c r="AK37" s="483"/>
      <c r="AL37" s="483"/>
      <c r="AM37" s="483"/>
      <c r="AN37" s="483"/>
      <c r="AO37" s="483"/>
      <c r="AP37" s="483"/>
      <c r="AQ37" s="483"/>
      <c r="AR37" s="483"/>
      <c r="AS37" s="483"/>
      <c r="AT37" s="483"/>
      <c r="AU37" s="483"/>
      <c r="AV37" s="483"/>
      <c r="AW37" s="483"/>
      <c r="AX37" s="483"/>
      <c r="AY37" s="483"/>
      <c r="AZ37" s="483"/>
      <c r="BA37" s="483"/>
      <c r="BB37" s="483"/>
      <c r="BC37" s="484"/>
      <c r="BD37" s="232"/>
      <c r="BE37" s="232"/>
      <c r="BF37" s="232"/>
      <c r="BG37" s="233"/>
      <c r="BN37" s="238"/>
      <c r="BO37" s="238"/>
      <c r="BP37" s="238"/>
      <c r="BQ37" s="238"/>
      <c r="BR37" s="238"/>
      <c r="BS37" s="238"/>
      <c r="BT37" s="238"/>
      <c r="BU37" s="232"/>
      <c r="BV37" s="232"/>
      <c r="BW37" s="232"/>
      <c r="BX37" s="232"/>
      <c r="BY37" s="232"/>
      <c r="BZ37" s="232"/>
      <c r="CA37" s="232"/>
    </row>
    <row r="38" spans="1:79" ht="15" customHeight="1">
      <c r="A38" s="231"/>
      <c r="B38" s="232"/>
      <c r="C38" s="232"/>
      <c r="D38" s="482"/>
      <c r="E38" s="483"/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3"/>
      <c r="AA38" s="483"/>
      <c r="AB38" s="483"/>
      <c r="AC38" s="483"/>
      <c r="AD38" s="483"/>
      <c r="AE38" s="483"/>
      <c r="AF38" s="483"/>
      <c r="AG38" s="483"/>
      <c r="AH38" s="483"/>
      <c r="AI38" s="483"/>
      <c r="AJ38" s="483"/>
      <c r="AK38" s="483"/>
      <c r="AL38" s="483"/>
      <c r="AM38" s="483"/>
      <c r="AN38" s="483"/>
      <c r="AO38" s="483"/>
      <c r="AP38" s="483"/>
      <c r="AQ38" s="483"/>
      <c r="AR38" s="483"/>
      <c r="AS38" s="483"/>
      <c r="AT38" s="483"/>
      <c r="AU38" s="483"/>
      <c r="AV38" s="483"/>
      <c r="AW38" s="483"/>
      <c r="AX38" s="483"/>
      <c r="AY38" s="483"/>
      <c r="AZ38" s="483"/>
      <c r="BA38" s="483"/>
      <c r="BB38" s="483"/>
      <c r="BC38" s="484"/>
      <c r="BD38" s="232"/>
      <c r="BE38" s="232"/>
      <c r="BF38" s="232"/>
      <c r="BG38" s="233"/>
      <c r="BN38" s="238"/>
      <c r="BO38" s="238"/>
      <c r="BP38" s="238"/>
      <c r="BQ38" s="238"/>
      <c r="BR38" s="238"/>
      <c r="BS38" s="238"/>
      <c r="BT38" s="238"/>
      <c r="BU38" s="232"/>
      <c r="BV38" s="232"/>
      <c r="BW38" s="232"/>
      <c r="BX38" s="232"/>
      <c r="BY38" s="232"/>
      <c r="BZ38" s="232"/>
      <c r="CA38" s="232"/>
    </row>
    <row r="39" spans="1:79" ht="15" customHeight="1">
      <c r="A39" s="231"/>
      <c r="B39" s="232"/>
      <c r="C39" s="232"/>
      <c r="D39" s="482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/>
      <c r="AA39" s="483"/>
      <c r="AB39" s="483"/>
      <c r="AC39" s="483"/>
      <c r="AD39" s="483"/>
      <c r="AE39" s="483"/>
      <c r="AF39" s="483"/>
      <c r="AG39" s="483"/>
      <c r="AH39" s="483"/>
      <c r="AI39" s="483"/>
      <c r="AJ39" s="483"/>
      <c r="AK39" s="483"/>
      <c r="AL39" s="483"/>
      <c r="AM39" s="483"/>
      <c r="AN39" s="483"/>
      <c r="AO39" s="483"/>
      <c r="AP39" s="483"/>
      <c r="AQ39" s="483"/>
      <c r="AR39" s="483"/>
      <c r="AS39" s="483"/>
      <c r="AT39" s="483"/>
      <c r="AU39" s="483"/>
      <c r="AV39" s="483"/>
      <c r="AW39" s="483"/>
      <c r="AX39" s="483"/>
      <c r="AY39" s="483"/>
      <c r="AZ39" s="483"/>
      <c r="BA39" s="483"/>
      <c r="BB39" s="483"/>
      <c r="BC39" s="484"/>
      <c r="BD39" s="232"/>
      <c r="BE39" s="232"/>
      <c r="BF39" s="232"/>
      <c r="BG39" s="233"/>
      <c r="BN39" s="238"/>
      <c r="BO39" s="238"/>
      <c r="BP39" s="238"/>
      <c r="BQ39" s="238"/>
      <c r="BR39" s="238"/>
      <c r="BS39" s="238"/>
      <c r="BT39" s="238"/>
      <c r="BU39" s="232"/>
      <c r="BV39" s="232"/>
      <c r="BW39" s="232"/>
      <c r="BX39" s="232"/>
      <c r="BY39" s="232"/>
      <c r="BZ39" s="232"/>
      <c r="CA39" s="232"/>
    </row>
    <row r="40" spans="1:79" ht="15" customHeight="1">
      <c r="A40" s="231"/>
      <c r="B40" s="232"/>
      <c r="C40" s="232"/>
      <c r="D40" s="482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483"/>
      <c r="AL40" s="483"/>
      <c r="AM40" s="483"/>
      <c r="AN40" s="483"/>
      <c r="AO40" s="483"/>
      <c r="AP40" s="483"/>
      <c r="AQ40" s="483"/>
      <c r="AR40" s="483"/>
      <c r="AS40" s="483"/>
      <c r="AT40" s="483"/>
      <c r="AU40" s="483"/>
      <c r="AV40" s="483"/>
      <c r="AW40" s="483"/>
      <c r="AX40" s="483"/>
      <c r="AY40" s="483"/>
      <c r="AZ40" s="483"/>
      <c r="BA40" s="483"/>
      <c r="BB40" s="483"/>
      <c r="BC40" s="484"/>
      <c r="BD40" s="232"/>
      <c r="BE40" s="232"/>
      <c r="BF40" s="232"/>
      <c r="BG40" s="233"/>
      <c r="BN40" s="238"/>
      <c r="BO40" s="238"/>
      <c r="BP40" s="238"/>
      <c r="BQ40" s="238"/>
      <c r="BR40" s="238"/>
      <c r="BS40" s="238"/>
      <c r="BT40" s="238"/>
      <c r="BU40" s="232"/>
      <c r="BV40" s="232"/>
      <c r="BW40" s="232"/>
      <c r="BX40" s="232"/>
      <c r="BY40" s="232"/>
      <c r="BZ40" s="232"/>
      <c r="CA40" s="232"/>
    </row>
    <row r="41" spans="1:79" ht="15" customHeight="1">
      <c r="A41" s="231"/>
      <c r="B41" s="232"/>
      <c r="C41" s="232"/>
      <c r="D41" s="482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3"/>
      <c r="AK41" s="483"/>
      <c r="AL41" s="483"/>
      <c r="AM41" s="483"/>
      <c r="AN41" s="483"/>
      <c r="AO41" s="483"/>
      <c r="AP41" s="483"/>
      <c r="AQ41" s="483"/>
      <c r="AR41" s="483"/>
      <c r="AS41" s="483"/>
      <c r="AT41" s="483"/>
      <c r="AU41" s="483"/>
      <c r="AV41" s="483"/>
      <c r="AW41" s="483"/>
      <c r="AX41" s="483"/>
      <c r="AY41" s="483"/>
      <c r="AZ41" s="483"/>
      <c r="BA41" s="483"/>
      <c r="BB41" s="483"/>
      <c r="BC41" s="484"/>
      <c r="BD41" s="232"/>
      <c r="BE41" s="232"/>
      <c r="BF41" s="232"/>
      <c r="BG41" s="233"/>
      <c r="BN41" s="238"/>
      <c r="BO41" s="238"/>
      <c r="BP41" s="238"/>
      <c r="BQ41" s="238"/>
      <c r="BR41" s="238"/>
      <c r="BS41" s="238"/>
      <c r="BT41" s="238"/>
      <c r="BU41" s="232"/>
      <c r="BV41" s="232"/>
      <c r="BW41" s="232"/>
      <c r="BX41" s="232"/>
      <c r="BY41" s="232"/>
      <c r="BZ41" s="232"/>
      <c r="CA41" s="232"/>
    </row>
    <row r="42" spans="1:79" ht="15" customHeight="1">
      <c r="A42" s="231"/>
      <c r="B42" s="232"/>
      <c r="C42" s="232"/>
      <c r="D42" s="482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/>
      <c r="AA42" s="483"/>
      <c r="AB42" s="483"/>
      <c r="AC42" s="483"/>
      <c r="AD42" s="483"/>
      <c r="AE42" s="483"/>
      <c r="AF42" s="483"/>
      <c r="AG42" s="483"/>
      <c r="AH42" s="483"/>
      <c r="AI42" s="483"/>
      <c r="AJ42" s="483"/>
      <c r="AK42" s="483"/>
      <c r="AL42" s="483"/>
      <c r="AM42" s="483"/>
      <c r="AN42" s="483"/>
      <c r="AO42" s="483"/>
      <c r="AP42" s="483"/>
      <c r="AQ42" s="483"/>
      <c r="AR42" s="483"/>
      <c r="AS42" s="483"/>
      <c r="AT42" s="483"/>
      <c r="AU42" s="483"/>
      <c r="AV42" s="483"/>
      <c r="AW42" s="483"/>
      <c r="AX42" s="483"/>
      <c r="AY42" s="483"/>
      <c r="AZ42" s="483"/>
      <c r="BA42" s="483"/>
      <c r="BB42" s="483"/>
      <c r="BC42" s="484"/>
      <c r="BD42" s="232"/>
      <c r="BE42" s="232"/>
      <c r="BF42" s="232"/>
      <c r="BG42" s="233"/>
      <c r="BN42" s="238"/>
      <c r="BO42" s="238"/>
      <c r="BP42" s="238"/>
      <c r="BQ42" s="238"/>
      <c r="BR42" s="238"/>
      <c r="BS42" s="238"/>
      <c r="BT42" s="238"/>
      <c r="BU42" s="232"/>
      <c r="BV42" s="232"/>
      <c r="BW42" s="232"/>
      <c r="BX42" s="232"/>
      <c r="BY42" s="232"/>
      <c r="BZ42" s="232"/>
      <c r="CA42" s="232"/>
    </row>
    <row r="43" spans="1:79" ht="15" customHeight="1" thickBot="1">
      <c r="A43" s="231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3"/>
      <c r="BN43" s="238"/>
      <c r="BO43" s="238"/>
      <c r="BP43" s="238"/>
      <c r="BQ43" s="238"/>
      <c r="BR43" s="238"/>
      <c r="BS43" s="238"/>
      <c r="BT43" s="238"/>
      <c r="BU43" s="232"/>
      <c r="BV43" s="232"/>
      <c r="BW43" s="232"/>
      <c r="BX43" s="232"/>
      <c r="BY43" s="232"/>
      <c r="BZ43" s="232"/>
      <c r="CA43" s="232"/>
    </row>
    <row r="44" spans="1:79" ht="32.450000000000003" customHeight="1" thickBot="1">
      <c r="A44" s="433" t="s">
        <v>516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34"/>
      <c r="AR44" s="434"/>
      <c r="AS44" s="434"/>
      <c r="AT44" s="434"/>
      <c r="AU44" s="434"/>
      <c r="AV44" s="434"/>
      <c r="AW44" s="434"/>
      <c r="AX44" s="434"/>
      <c r="AY44" s="434"/>
      <c r="AZ44" s="434"/>
      <c r="BA44" s="434"/>
      <c r="BB44" s="434"/>
      <c r="BC44" s="434"/>
      <c r="BD44" s="434"/>
      <c r="BE44" s="434"/>
      <c r="BF44" s="434"/>
      <c r="BG44" s="435"/>
      <c r="BM44" s="563" t="s">
        <v>106</v>
      </c>
      <c r="BN44" s="563"/>
      <c r="BO44" s="563"/>
      <c r="BP44" s="238"/>
      <c r="BQ44" s="238"/>
      <c r="BR44" s="238"/>
      <c r="BS44" s="238"/>
      <c r="BT44" s="238"/>
      <c r="BU44" s="232"/>
      <c r="BV44" s="232"/>
      <c r="BW44" s="232"/>
      <c r="BX44" s="232"/>
      <c r="BY44" s="232"/>
      <c r="BZ44" s="232"/>
      <c r="CA44" s="232"/>
    </row>
    <row r="45" spans="1:79" ht="15" customHeight="1">
      <c r="A45" s="231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448" t="s">
        <v>53</v>
      </c>
      <c r="AA45" s="448"/>
      <c r="AB45" s="448"/>
      <c r="AC45" s="448"/>
      <c r="AD45" s="448"/>
      <c r="AE45" s="448"/>
      <c r="AF45" s="448"/>
      <c r="AG45" s="448"/>
      <c r="AH45" s="448"/>
      <c r="AI45" s="448"/>
      <c r="AJ45" s="448"/>
      <c r="AK45" s="448"/>
      <c r="AL45" s="375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3"/>
      <c r="BM45" s="563"/>
      <c r="BN45" s="563"/>
      <c r="BO45" s="563"/>
      <c r="BP45" s="238"/>
      <c r="BU45" s="493"/>
      <c r="BV45" s="493"/>
      <c r="BW45" s="232"/>
      <c r="BX45" s="232"/>
      <c r="BY45" s="232"/>
      <c r="BZ45" s="232"/>
      <c r="CA45" s="232"/>
    </row>
    <row r="46" spans="1:79" ht="14.45" customHeight="1">
      <c r="A46" s="231"/>
      <c r="B46" s="232"/>
      <c r="C46" s="232"/>
      <c r="D46" s="449"/>
      <c r="E46" s="449"/>
      <c r="F46" s="449"/>
      <c r="G46" s="449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31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BB46" s="232"/>
      <c r="BC46" s="232"/>
      <c r="BD46" s="232"/>
      <c r="BE46" s="232"/>
      <c r="BF46" s="232"/>
      <c r="BG46" s="233"/>
      <c r="BM46" s="230" t="s">
        <v>82</v>
      </c>
      <c r="BN46" s="239" t="str">
        <f>IF(AND(AK13=1,J54&lt;&gt;""),VLOOKUP(J54,Datos!L:M,2,0),IF(I48&lt;&gt;"",VLOOKUP(I48,Datos!Y:AE,7,0),""))</f>
        <v/>
      </c>
      <c r="BO46" s="239" t="str">
        <f>IF(I48&lt;&gt;"",VLOOKUP(I48,Datos!Y:AU,23,0),"")</f>
        <v/>
      </c>
      <c r="BU46" s="493"/>
      <c r="BV46" s="493"/>
      <c r="BW46" s="232"/>
      <c r="BX46" s="232"/>
      <c r="BY46" s="232"/>
      <c r="BZ46" s="232"/>
      <c r="CA46" s="232"/>
    </row>
    <row r="47" spans="1:79" ht="14.45" customHeight="1">
      <c r="A47" s="562" t="s">
        <v>351</v>
      </c>
      <c r="B47" s="448"/>
      <c r="C47" s="448"/>
      <c r="D47" s="448"/>
      <c r="E47" s="448"/>
      <c r="F47" s="448"/>
      <c r="G47" s="448"/>
      <c r="H47" s="448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232"/>
      <c r="Z47" s="232"/>
      <c r="AA47" s="232"/>
      <c r="AB47" s="457" t="s">
        <v>52</v>
      </c>
      <c r="AC47" s="458"/>
      <c r="AD47" s="458"/>
      <c r="AE47" s="458"/>
      <c r="AF47" s="458"/>
      <c r="AG47" s="458"/>
      <c r="AH47" s="458"/>
      <c r="AI47" s="458"/>
      <c r="AJ47" s="458"/>
      <c r="AK47" s="468"/>
      <c r="AL47" s="372"/>
      <c r="AM47" s="232"/>
      <c r="AN47" s="232"/>
      <c r="BB47" s="232"/>
      <c r="BC47" s="232"/>
      <c r="BD47" s="232"/>
      <c r="BE47" s="232"/>
      <c r="BF47" s="232"/>
      <c r="BG47" s="233"/>
      <c r="BM47" s="230" t="s">
        <v>81</v>
      </c>
      <c r="BN47" s="239" t="str">
        <f>IF(AND(AK13=1,J63&lt;&gt;""),VLOOKUP(J63,Datos!N:AE,18,0),IF(I58&lt;&gt;"",VLOOKUP(I58,Datos!P:AE,16,0),""))</f>
        <v/>
      </c>
      <c r="BO47" s="239" t="str">
        <f>IF(AK13=1,J63,IF(I58&lt;&gt;"",VLOOKUP(I58,Datos!P:R,3,0),""))</f>
        <v/>
      </c>
      <c r="BU47" s="232"/>
      <c r="BV47" s="232"/>
      <c r="BW47" s="232"/>
      <c r="BX47" s="232"/>
      <c r="BY47" s="232"/>
      <c r="BZ47" s="232"/>
      <c r="CA47" s="232"/>
    </row>
    <row r="48" spans="1:79" ht="27" customHeight="1">
      <c r="A48" s="492"/>
      <c r="B48" s="493"/>
      <c r="C48" s="493"/>
      <c r="D48" s="493"/>
      <c r="E48" s="493"/>
      <c r="F48" s="493"/>
      <c r="G48" s="232"/>
      <c r="H48" s="232"/>
      <c r="I48" s="444"/>
      <c r="J48" s="444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4"/>
      <c r="X48" s="444"/>
      <c r="Y48" s="232"/>
      <c r="Z48" s="232"/>
      <c r="AA48" s="232"/>
      <c r="AB48" s="450">
        <v>1</v>
      </c>
      <c r="AC48" s="450"/>
      <c r="AD48" s="450">
        <v>2</v>
      </c>
      <c r="AE48" s="450"/>
      <c r="AF48" s="450">
        <v>3</v>
      </c>
      <c r="AG48" s="450"/>
      <c r="AH48" s="450">
        <v>4</v>
      </c>
      <c r="AI48" s="450"/>
      <c r="AJ48" s="450">
        <v>5</v>
      </c>
      <c r="AK48" s="450"/>
      <c r="AL48" s="372"/>
      <c r="AM48" s="232"/>
      <c r="AN48" s="232"/>
      <c r="BB48" s="232"/>
      <c r="BC48" s="232"/>
      <c r="BD48" s="232"/>
      <c r="BE48" s="232"/>
      <c r="BF48" s="232"/>
      <c r="BG48" s="233"/>
    </row>
    <row r="49" spans="1:72" ht="31.5" customHeight="1">
      <c r="A49" s="492"/>
      <c r="B49" s="493"/>
      <c r="C49" s="493"/>
      <c r="D49" s="493"/>
      <c r="E49" s="493"/>
      <c r="F49" s="493"/>
      <c r="G49" s="241"/>
      <c r="H49" s="242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32"/>
      <c r="Y49" s="232"/>
      <c r="Z49" s="559" t="s">
        <v>51</v>
      </c>
      <c r="AA49" s="469">
        <v>1</v>
      </c>
      <c r="AB49" s="527" t="str">
        <f>IF(AND($AB$48=$H$66,$AA49=$F$66),"R6","")</f>
        <v/>
      </c>
      <c r="AC49" s="528"/>
      <c r="AD49" s="527" t="str">
        <f>IF(AND(AD$48=$H$66,$AA$49=$F$66),"R6","")</f>
        <v/>
      </c>
      <c r="AE49" s="528"/>
      <c r="AF49" s="535" t="str">
        <f>IF(AND(AF$48=$H$66,$AA$49=$F$66),"R6","")</f>
        <v/>
      </c>
      <c r="AG49" s="536"/>
      <c r="AH49" s="518" t="str">
        <f>IF(AND(AH$48=$H$66,$AA$49=$F$66),"R6","")</f>
        <v/>
      </c>
      <c r="AI49" s="519"/>
      <c r="AJ49" s="531" t="str">
        <f>IF(AND(AJ$48=$H$66,$AA$49=$F$66),"R6","")</f>
        <v/>
      </c>
      <c r="AK49" s="532"/>
      <c r="AL49" s="395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3"/>
      <c r="BM49" s="239"/>
      <c r="BN49" s="239" t="s">
        <v>57</v>
      </c>
      <c r="BO49" s="239" t="s">
        <v>58</v>
      </c>
      <c r="BP49" s="239" t="s">
        <v>59</v>
      </c>
      <c r="BQ49" s="239" t="s">
        <v>60</v>
      </c>
      <c r="BR49" s="239"/>
      <c r="BS49" s="239" t="s">
        <v>61</v>
      </c>
      <c r="BT49" s="239"/>
    </row>
    <row r="50" spans="1:72" ht="11.25" customHeight="1">
      <c r="A50" s="231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4"/>
      <c r="S50" s="234"/>
      <c r="T50" s="234"/>
      <c r="U50" s="234"/>
      <c r="V50" s="234"/>
      <c r="W50" s="234"/>
      <c r="X50" s="234"/>
      <c r="Y50" s="232"/>
      <c r="Z50" s="560"/>
      <c r="AA50" s="469"/>
      <c r="AB50" s="529"/>
      <c r="AC50" s="530"/>
      <c r="AD50" s="529"/>
      <c r="AE50" s="530"/>
      <c r="AF50" s="537"/>
      <c r="AG50" s="538"/>
      <c r="AH50" s="520"/>
      <c r="AI50" s="521"/>
      <c r="AJ50" s="533"/>
      <c r="AK50" s="534"/>
      <c r="AL50" s="395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3"/>
      <c r="BM50" s="239" t="s">
        <v>143</v>
      </c>
      <c r="BN50" s="239" t="s">
        <v>80</v>
      </c>
      <c r="BO50" s="239" t="s">
        <v>80</v>
      </c>
      <c r="BP50" s="239" t="s">
        <v>79</v>
      </c>
      <c r="BQ50" s="239" t="s">
        <v>78</v>
      </c>
      <c r="BR50" s="239"/>
      <c r="BS50" s="239" t="s">
        <v>77</v>
      </c>
      <c r="BT50" s="239"/>
    </row>
    <row r="51" spans="1:72" ht="13.5" customHeight="1">
      <c r="A51" s="231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452"/>
      <c r="S51" s="452"/>
      <c r="T51" s="452"/>
      <c r="U51" s="452"/>
      <c r="V51" s="452"/>
      <c r="W51" s="452"/>
      <c r="X51" s="234"/>
      <c r="Y51" s="232"/>
      <c r="Z51" s="560"/>
      <c r="AA51" s="469">
        <v>2</v>
      </c>
      <c r="AB51" s="527" t="str">
        <f>IF(AND(AB$48=$H$66,$AA$51=$F$66),"R6","")</f>
        <v/>
      </c>
      <c r="AC51" s="528"/>
      <c r="AD51" s="527" t="str">
        <f>IF(AND(AD$48=$H$66,$AA$51=$F$66),"R6","")</f>
        <v/>
      </c>
      <c r="AE51" s="528"/>
      <c r="AF51" s="535" t="str">
        <f>IF(AND(AF$48=$H$66,$AA$51=$F$66),"R6","")</f>
        <v/>
      </c>
      <c r="AG51" s="536"/>
      <c r="AH51" s="518" t="str">
        <f>IF(AND(AH$48=$H$66,$AA$51=$F$66),"R6","")</f>
        <v/>
      </c>
      <c r="AI51" s="519"/>
      <c r="AJ51" s="531" t="str">
        <f>IF(AND(AJ$48=$H$66,$AA$51=$F$66),"R6","")</f>
        <v/>
      </c>
      <c r="AK51" s="532"/>
      <c r="AL51" s="395"/>
      <c r="AM51" s="232"/>
      <c r="AN51" s="451" t="s">
        <v>50</v>
      </c>
      <c r="AO51" s="451"/>
      <c r="AP51" s="451"/>
      <c r="AQ51" s="451"/>
      <c r="AR51" s="451"/>
      <c r="AS51" s="451"/>
      <c r="AT51" s="451"/>
      <c r="AU51" s="451"/>
      <c r="AV51" s="451"/>
      <c r="AW51" s="451"/>
      <c r="AX51" s="451"/>
      <c r="AY51" s="451"/>
      <c r="AZ51" s="451"/>
      <c r="BA51" s="232"/>
      <c r="BB51" s="232"/>
      <c r="BC51" s="232"/>
      <c r="BD51" s="232"/>
      <c r="BE51" s="232"/>
      <c r="BF51" s="232"/>
      <c r="BG51" s="233"/>
      <c r="BM51" s="239" t="s">
        <v>55</v>
      </c>
      <c r="BN51" s="239" t="s">
        <v>80</v>
      </c>
      <c r="BO51" s="239" t="s">
        <v>80</v>
      </c>
      <c r="BP51" s="239" t="s">
        <v>79</v>
      </c>
      <c r="BQ51" s="239" t="s">
        <v>78</v>
      </c>
      <c r="BR51" s="239"/>
      <c r="BS51" s="239" t="s">
        <v>77</v>
      </c>
      <c r="BT51" s="239"/>
    </row>
    <row r="52" spans="1:72" ht="19.5" customHeight="1">
      <c r="A52" s="231"/>
      <c r="B52" s="232"/>
      <c r="C52" s="232"/>
      <c r="D52" s="453" t="s">
        <v>148</v>
      </c>
      <c r="E52" s="453"/>
      <c r="F52" s="453"/>
      <c r="G52" s="453"/>
      <c r="H52" s="453"/>
      <c r="I52" s="453"/>
      <c r="J52" s="215"/>
      <c r="K52" s="215"/>
      <c r="L52" s="215"/>
      <c r="M52" s="215"/>
      <c r="N52" s="215"/>
      <c r="O52" s="215"/>
      <c r="P52" s="215"/>
      <c r="Q52" s="232"/>
      <c r="R52" s="513"/>
      <c r="S52" s="513"/>
      <c r="T52" s="513"/>
      <c r="U52" s="513"/>
      <c r="V52" s="513"/>
      <c r="W52" s="513"/>
      <c r="X52" s="234"/>
      <c r="Y52" s="232"/>
      <c r="Z52" s="560"/>
      <c r="AA52" s="469"/>
      <c r="AB52" s="529"/>
      <c r="AC52" s="530"/>
      <c r="AD52" s="529"/>
      <c r="AE52" s="530"/>
      <c r="AF52" s="537"/>
      <c r="AG52" s="538"/>
      <c r="AH52" s="520"/>
      <c r="AI52" s="521"/>
      <c r="AJ52" s="533"/>
      <c r="AK52" s="534"/>
      <c r="AL52" s="395"/>
      <c r="AM52" s="232"/>
      <c r="AN52" s="539" t="str">
        <f>IF(OR(J54="",J63=""),"",INDEX($BM$49:$BT$54,MATCH($BO$46,$BM$49:$BM$54,0),MATCH($BO$47,$BM$49:$BT$49,0)))</f>
        <v/>
      </c>
      <c r="AO52" s="540"/>
      <c r="AP52" s="540"/>
      <c r="AQ52" s="540"/>
      <c r="AR52" s="540"/>
      <c r="AS52" s="540"/>
      <c r="AT52" s="540"/>
      <c r="AU52" s="540"/>
      <c r="AV52" s="540"/>
      <c r="AW52" s="540"/>
      <c r="AX52" s="540"/>
      <c r="AY52" s="540"/>
      <c r="AZ52" s="541"/>
      <c r="BE52" s="232"/>
      <c r="BF52" s="232"/>
      <c r="BG52" s="233"/>
      <c r="BM52" s="239" t="s">
        <v>144</v>
      </c>
      <c r="BN52" s="239" t="s">
        <v>80</v>
      </c>
      <c r="BO52" s="239" t="s">
        <v>79</v>
      </c>
      <c r="BP52" s="239" t="s">
        <v>78</v>
      </c>
      <c r="BQ52" s="239" t="s">
        <v>77</v>
      </c>
      <c r="BR52" s="239"/>
      <c r="BS52" s="239" t="s">
        <v>77</v>
      </c>
      <c r="BT52" s="239"/>
    </row>
    <row r="53" spans="1:72" ht="14.45" customHeight="1">
      <c r="A53" s="231"/>
      <c r="B53" s="232"/>
      <c r="C53" s="232"/>
      <c r="D53" s="232"/>
      <c r="E53" s="232"/>
      <c r="F53" s="232"/>
      <c r="G53" s="232"/>
      <c r="H53" s="232"/>
      <c r="I53" s="232"/>
      <c r="J53" s="243"/>
      <c r="K53" s="244"/>
      <c r="L53" s="244"/>
      <c r="M53" s="244"/>
      <c r="N53" s="244"/>
      <c r="O53" s="244"/>
      <c r="P53" s="245"/>
      <c r="Q53" s="232"/>
      <c r="R53" s="452"/>
      <c r="S53" s="452"/>
      <c r="T53" s="452"/>
      <c r="U53" s="452"/>
      <c r="V53" s="452"/>
      <c r="W53" s="452"/>
      <c r="X53" s="234"/>
      <c r="Y53" s="232"/>
      <c r="Z53" s="560"/>
      <c r="AA53" s="469">
        <v>3</v>
      </c>
      <c r="AB53" s="527" t="str">
        <f>IF(AND(AB$48=$H$66,$AA$53=$F$66),"R6","")</f>
        <v/>
      </c>
      <c r="AC53" s="528"/>
      <c r="AD53" s="535" t="str">
        <f>IF(AND(AD$48=$H$66,$AA$53=$F$66),"R6","")</f>
        <v/>
      </c>
      <c r="AE53" s="536"/>
      <c r="AF53" s="518" t="str">
        <f>IF(AND(AF$48=$H$66,$AA$53=$F$66),"R6","")</f>
        <v/>
      </c>
      <c r="AG53" s="519"/>
      <c r="AH53" s="531" t="str">
        <f>IF(AND(AH$48=$H$66,$AA$53=$F$66),"R6","")</f>
        <v/>
      </c>
      <c r="AI53" s="532"/>
      <c r="AJ53" s="531" t="str">
        <f>IF(AND(AJ$48=$H$66,$AA$53=$F$66),"R6","")</f>
        <v/>
      </c>
      <c r="AK53" s="532"/>
      <c r="AL53" s="395"/>
      <c r="AM53" s="232"/>
      <c r="AN53" s="542"/>
      <c r="AO53" s="543"/>
      <c r="AP53" s="543"/>
      <c r="AQ53" s="543"/>
      <c r="AR53" s="543"/>
      <c r="AS53" s="543"/>
      <c r="AT53" s="543"/>
      <c r="AU53" s="543"/>
      <c r="AV53" s="543"/>
      <c r="AW53" s="543"/>
      <c r="AX53" s="543"/>
      <c r="AY53" s="543"/>
      <c r="AZ53" s="544"/>
      <c r="BE53" s="232"/>
      <c r="BF53" s="232"/>
      <c r="BG53" s="233"/>
      <c r="BM53" s="239" t="s">
        <v>56</v>
      </c>
      <c r="BN53" s="239" t="s">
        <v>79</v>
      </c>
      <c r="BO53" s="239" t="s">
        <v>78</v>
      </c>
      <c r="BP53" s="239" t="s">
        <v>78</v>
      </c>
      <c r="BQ53" s="239" t="s">
        <v>77</v>
      </c>
      <c r="BR53" s="239"/>
      <c r="BS53" s="239" t="s">
        <v>77</v>
      </c>
      <c r="BT53" s="239"/>
    </row>
    <row r="54" spans="1:72" ht="14.45" customHeight="1">
      <c r="A54" s="231"/>
      <c r="B54" s="232"/>
      <c r="C54" s="232"/>
      <c r="D54" s="232"/>
      <c r="E54" s="232"/>
      <c r="F54" s="232"/>
      <c r="G54" s="232"/>
      <c r="H54" s="232"/>
      <c r="I54" s="232"/>
      <c r="J54" s="556" t="str">
        <f>BO46</f>
        <v/>
      </c>
      <c r="K54" s="556"/>
      <c r="L54" s="556"/>
      <c r="M54" s="556"/>
      <c r="N54" s="556"/>
      <c r="O54" s="556"/>
      <c r="P54" s="556"/>
      <c r="Q54" s="232"/>
      <c r="R54" s="452"/>
      <c r="S54" s="452"/>
      <c r="T54" s="452"/>
      <c r="U54" s="452"/>
      <c r="V54" s="452"/>
      <c r="W54" s="452"/>
      <c r="X54" s="234"/>
      <c r="Y54" s="232"/>
      <c r="Z54" s="560"/>
      <c r="AA54" s="469"/>
      <c r="AB54" s="529"/>
      <c r="AC54" s="530"/>
      <c r="AD54" s="537"/>
      <c r="AE54" s="538"/>
      <c r="AF54" s="520"/>
      <c r="AG54" s="521"/>
      <c r="AH54" s="533"/>
      <c r="AI54" s="534"/>
      <c r="AJ54" s="533"/>
      <c r="AK54" s="534"/>
      <c r="AL54" s="395"/>
      <c r="AM54" s="232"/>
      <c r="AN54" s="232"/>
      <c r="AO54" s="232"/>
      <c r="AP54" s="232"/>
      <c r="AQ54" s="232"/>
      <c r="AR54" s="232"/>
      <c r="BE54" s="232"/>
      <c r="BF54" s="232"/>
      <c r="BG54" s="233"/>
      <c r="BM54" s="239" t="s">
        <v>145</v>
      </c>
      <c r="BN54" s="239" t="s">
        <v>78</v>
      </c>
      <c r="BO54" s="239" t="s">
        <v>78</v>
      </c>
      <c r="BP54" s="239" t="s">
        <v>77</v>
      </c>
      <c r="BQ54" s="239" t="s">
        <v>77</v>
      </c>
      <c r="BR54" s="239"/>
      <c r="BS54" s="239" t="s">
        <v>77</v>
      </c>
      <c r="BT54" s="239"/>
    </row>
    <row r="55" spans="1:72" ht="14.45" customHeight="1">
      <c r="A55" s="231"/>
      <c r="B55" s="232"/>
      <c r="C55" s="232"/>
      <c r="D55" s="232"/>
      <c r="E55" s="232"/>
      <c r="F55" s="232"/>
      <c r="G55" s="232"/>
      <c r="H55" s="232"/>
      <c r="I55" s="232"/>
      <c r="J55" s="243"/>
      <c r="K55" s="244"/>
      <c r="L55" s="244"/>
      <c r="M55" s="244"/>
      <c r="N55" s="244"/>
      <c r="O55" s="244"/>
      <c r="P55" s="245"/>
      <c r="Q55" s="232"/>
      <c r="R55" s="452" t="s">
        <v>832</v>
      </c>
      <c r="S55" s="452"/>
      <c r="T55" s="452"/>
      <c r="U55" s="452"/>
      <c r="V55" s="452"/>
      <c r="W55" s="452"/>
      <c r="X55" s="234"/>
      <c r="Y55" s="232"/>
      <c r="Z55" s="560"/>
      <c r="AA55" s="469">
        <v>4</v>
      </c>
      <c r="AB55" s="535" t="str">
        <f>IF(AND(AB$48=$H$66,$AA$55=$F$66),"R6","")</f>
        <v/>
      </c>
      <c r="AC55" s="536"/>
      <c r="AD55" s="518" t="str">
        <f>IF(AND(AD$48=$H$66,$AA$55=$F$66),"R6","")</f>
        <v/>
      </c>
      <c r="AE55" s="519"/>
      <c r="AF55" s="518" t="str">
        <f>IF(AND(AF$48=$H$66,$AA$55=$F$66),"R6","")</f>
        <v/>
      </c>
      <c r="AG55" s="519"/>
      <c r="AH55" s="531" t="str">
        <f>IF(AND(AH$48=$H$66,$AA$55=$F$66),"R6","")</f>
        <v/>
      </c>
      <c r="AI55" s="532"/>
      <c r="AJ55" s="531" t="str">
        <f>IF(AND(AJ$48=$H$66,$AA$55=$F$66),"R6","")</f>
        <v/>
      </c>
      <c r="AK55" s="532"/>
      <c r="AL55" s="395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3"/>
    </row>
    <row r="56" spans="1:72" ht="14.45" customHeight="1">
      <c r="A56" s="231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560"/>
      <c r="AA56" s="469"/>
      <c r="AB56" s="537"/>
      <c r="AC56" s="538"/>
      <c r="AD56" s="520"/>
      <c r="AE56" s="521"/>
      <c r="AF56" s="520"/>
      <c r="AG56" s="521"/>
      <c r="AH56" s="533"/>
      <c r="AI56" s="534"/>
      <c r="AJ56" s="533"/>
      <c r="AK56" s="534"/>
      <c r="AL56" s="395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3"/>
    </row>
    <row r="57" spans="1:72" ht="15.75" customHeight="1">
      <c r="A57" s="557" t="s">
        <v>350</v>
      </c>
      <c r="B57" s="558"/>
      <c r="C57" s="558"/>
      <c r="D57" s="558"/>
      <c r="E57" s="558"/>
      <c r="F57" s="558"/>
      <c r="G57" s="558"/>
      <c r="H57" s="558"/>
      <c r="I57" s="522" t="str">
        <f>IF($AK$13=1,"De click para determinar el impacto__","")</f>
        <v/>
      </c>
      <c r="J57" s="522"/>
      <c r="K57" s="522"/>
      <c r="L57" s="522"/>
      <c r="M57" s="522"/>
      <c r="N57" s="522"/>
      <c r="O57" s="522"/>
      <c r="P57" s="522"/>
      <c r="Q57" s="522"/>
      <c r="R57" s="522"/>
      <c r="S57" s="522"/>
      <c r="T57" s="522"/>
      <c r="U57" s="31"/>
      <c r="V57" s="31"/>
      <c r="W57" s="31"/>
      <c r="X57" s="31"/>
      <c r="Y57" s="232"/>
      <c r="Z57" s="560"/>
      <c r="AA57" s="469">
        <v>5</v>
      </c>
      <c r="AB57" s="518" t="str">
        <f>IF(AND(AB$48=$H$66,$AA$57=$F$66),"R6","")</f>
        <v/>
      </c>
      <c r="AC57" s="519"/>
      <c r="AD57" s="518" t="str">
        <f>IF(AND(AD$48=$H$66,$AA$57=$F$66),"R6","")</f>
        <v/>
      </c>
      <c r="AE57" s="519"/>
      <c r="AF57" s="531" t="str">
        <f>IF(AND(AF$48=$H$66,$AA$57=$F$66),"R6","")</f>
        <v/>
      </c>
      <c r="AG57" s="532"/>
      <c r="AH57" s="531" t="str">
        <f>IF(AND(AH$48=$H$66,$AA$57=$F$66),"R6","")</f>
        <v/>
      </c>
      <c r="AI57" s="532"/>
      <c r="AJ57" s="531" t="str">
        <f>IF(AND(AJ$48=$H$66,$AA$57=$F$66),"R6","")</f>
        <v/>
      </c>
      <c r="AK57" s="532"/>
      <c r="AL57" s="395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3"/>
    </row>
    <row r="58" spans="1:72" ht="30.75" customHeight="1">
      <c r="A58" s="231"/>
      <c r="B58" s="232"/>
      <c r="C58" s="232"/>
      <c r="D58" s="232"/>
      <c r="E58" s="232"/>
      <c r="F58" s="232"/>
      <c r="G58" s="232"/>
      <c r="H58" s="232"/>
      <c r="I58" s="444"/>
      <c r="J58" s="444"/>
      <c r="K58" s="444"/>
      <c r="L58" s="444"/>
      <c r="M58" s="444"/>
      <c r="N58" s="444"/>
      <c r="O58" s="444"/>
      <c r="P58" s="444"/>
      <c r="Q58" s="444"/>
      <c r="R58" s="444"/>
      <c r="S58" s="444"/>
      <c r="T58" s="444"/>
      <c r="U58" s="444"/>
      <c r="V58" s="444"/>
      <c r="W58" s="444"/>
      <c r="X58" s="444"/>
      <c r="Y58" s="232"/>
      <c r="Z58" s="561"/>
      <c r="AA58" s="469"/>
      <c r="AB58" s="520"/>
      <c r="AC58" s="521"/>
      <c r="AD58" s="520"/>
      <c r="AE58" s="521"/>
      <c r="AF58" s="533"/>
      <c r="AG58" s="534"/>
      <c r="AH58" s="533"/>
      <c r="AI58" s="534"/>
      <c r="AJ58" s="533"/>
      <c r="AK58" s="534"/>
      <c r="AL58" s="395"/>
      <c r="AM58" s="232"/>
      <c r="AN58" s="232"/>
      <c r="AO58" s="232"/>
      <c r="AP58" s="232"/>
      <c r="AQ58" s="232"/>
      <c r="AR58" s="232"/>
      <c r="AS58" s="234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3"/>
    </row>
    <row r="59" spans="1:72" ht="14.45" customHeight="1">
      <c r="A59" s="231"/>
      <c r="B59" s="232"/>
      <c r="C59" s="232"/>
      <c r="D59" s="232"/>
      <c r="E59" s="232"/>
      <c r="F59" s="232"/>
      <c r="G59" s="232"/>
      <c r="H59" s="232"/>
      <c r="I59" s="214"/>
      <c r="J59" s="214"/>
      <c r="K59" s="214"/>
      <c r="L59" s="214"/>
      <c r="M59" s="214"/>
      <c r="N59" s="214"/>
      <c r="O59" s="214"/>
      <c r="P59" s="214"/>
      <c r="Q59" s="247"/>
      <c r="R59" s="517"/>
      <c r="S59" s="517"/>
      <c r="T59" s="517"/>
      <c r="U59" s="517"/>
      <c r="V59" s="517"/>
      <c r="W59" s="517"/>
      <c r="X59" s="234"/>
      <c r="Y59" s="232"/>
      <c r="Z59" s="248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3"/>
    </row>
    <row r="60" spans="1:72" ht="14.45" customHeight="1">
      <c r="A60" s="231"/>
      <c r="B60" s="232"/>
      <c r="C60" s="232"/>
      <c r="D60" s="232"/>
      <c r="E60" s="232"/>
      <c r="F60" s="232"/>
      <c r="G60" s="232"/>
      <c r="H60" s="232"/>
      <c r="I60" s="214"/>
      <c r="J60" s="214"/>
      <c r="K60" s="214"/>
      <c r="L60" s="214"/>
      <c r="M60" s="214"/>
      <c r="N60" s="214"/>
      <c r="O60" s="214"/>
      <c r="P60" s="214"/>
      <c r="Q60" s="247"/>
      <c r="R60" s="383"/>
      <c r="S60" s="383"/>
      <c r="T60" s="383"/>
      <c r="U60" s="383"/>
      <c r="V60" s="383"/>
      <c r="W60" s="383"/>
      <c r="X60" s="234"/>
      <c r="Y60" s="232"/>
      <c r="Z60" s="248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3"/>
    </row>
    <row r="61" spans="1:72" ht="14.45" customHeight="1">
      <c r="A61" s="231"/>
      <c r="B61" s="232"/>
      <c r="C61" s="232"/>
      <c r="D61" s="555" t="s">
        <v>502</v>
      </c>
      <c r="E61" s="555"/>
      <c r="F61" s="555"/>
      <c r="G61" s="555"/>
      <c r="H61" s="555"/>
      <c r="I61" s="555"/>
      <c r="J61" s="214"/>
      <c r="K61" s="214"/>
      <c r="L61" s="214"/>
      <c r="M61" s="214"/>
      <c r="N61" s="214"/>
      <c r="O61" s="214"/>
      <c r="P61" s="214"/>
      <c r="Q61" s="247"/>
      <c r="R61" s="383"/>
      <c r="S61" s="383"/>
      <c r="T61" s="383"/>
      <c r="U61" s="383"/>
      <c r="V61" s="383"/>
      <c r="W61" s="383"/>
      <c r="X61" s="234"/>
      <c r="Y61" s="232"/>
      <c r="Z61" s="248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3"/>
    </row>
    <row r="62" spans="1:72" ht="14.45" customHeight="1">
      <c r="A62" s="231"/>
      <c r="B62" s="232"/>
      <c r="C62" s="232"/>
      <c r="D62" s="232"/>
      <c r="E62" s="232"/>
      <c r="F62" s="232"/>
      <c r="G62" s="232"/>
      <c r="H62" s="232"/>
      <c r="I62" s="232"/>
      <c r="J62" s="250"/>
      <c r="K62" s="251"/>
      <c r="L62" s="251"/>
      <c r="M62" s="251"/>
      <c r="N62" s="251"/>
      <c r="O62" s="251"/>
      <c r="P62" s="252"/>
      <c r="Q62" s="234"/>
      <c r="R62" s="513"/>
      <c r="S62" s="513"/>
      <c r="T62" s="513"/>
      <c r="U62" s="513"/>
      <c r="V62" s="513"/>
      <c r="W62" s="513"/>
      <c r="X62" s="234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3"/>
    </row>
    <row r="63" spans="1:72" ht="14.45" customHeight="1">
      <c r="A63" s="231"/>
      <c r="B63" s="232"/>
      <c r="C63" s="232"/>
      <c r="D63" s="232"/>
      <c r="E63" s="232"/>
      <c r="F63" s="232"/>
      <c r="G63" s="232"/>
      <c r="H63" s="232"/>
      <c r="I63" s="232"/>
      <c r="J63" s="514" t="str">
        <f>IF(AK13=1,Enc_Imp_Corrupción!I25,BO47)</f>
        <v/>
      </c>
      <c r="K63" s="515"/>
      <c r="L63" s="515"/>
      <c r="M63" s="515"/>
      <c r="N63" s="515"/>
      <c r="O63" s="515"/>
      <c r="P63" s="516"/>
      <c r="Q63" s="232"/>
      <c r="R63" s="513"/>
      <c r="S63" s="513"/>
      <c r="T63" s="513"/>
      <c r="U63" s="513"/>
      <c r="V63" s="513"/>
      <c r="W63" s="513"/>
      <c r="X63" s="232"/>
      <c r="Y63" s="232"/>
      <c r="Z63" s="253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3"/>
    </row>
    <row r="64" spans="1:72">
      <c r="A64" s="231"/>
      <c r="B64" s="232"/>
      <c r="C64" s="232"/>
      <c r="D64" s="232"/>
      <c r="E64" s="215"/>
      <c r="F64" s="215"/>
      <c r="G64" s="215"/>
      <c r="H64" s="215"/>
      <c r="I64" s="232"/>
      <c r="J64" s="254"/>
      <c r="K64" s="249"/>
      <c r="L64" s="249"/>
      <c r="M64" s="249"/>
      <c r="N64" s="249"/>
      <c r="O64" s="249"/>
      <c r="P64" s="255"/>
      <c r="Q64" s="232"/>
      <c r="R64" s="513"/>
      <c r="S64" s="513"/>
      <c r="T64" s="513"/>
      <c r="U64" s="513"/>
      <c r="V64" s="513"/>
      <c r="W64" s="513"/>
      <c r="X64" s="232"/>
      <c r="Y64" s="232"/>
      <c r="Z64" s="253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3"/>
    </row>
    <row r="65" spans="1:72">
      <c r="A65" s="231"/>
      <c r="B65" s="232"/>
      <c r="C65" s="232"/>
      <c r="D65" s="232"/>
      <c r="E65" s="232"/>
      <c r="F65" s="573" t="s">
        <v>68</v>
      </c>
      <c r="G65" s="573"/>
      <c r="H65" s="573" t="s">
        <v>69</v>
      </c>
      <c r="I65" s="573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53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3"/>
    </row>
    <row r="66" spans="1:72">
      <c r="A66" s="231"/>
      <c r="B66" s="232"/>
      <c r="C66" s="232"/>
      <c r="D66" s="232"/>
      <c r="E66" s="232"/>
      <c r="F66" s="350" t="str">
        <f>BN46</f>
        <v/>
      </c>
      <c r="G66" s="350"/>
      <c r="H66" s="350" t="str">
        <f>BN47</f>
        <v/>
      </c>
      <c r="I66" s="350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53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3"/>
    </row>
    <row r="67" spans="1:72" ht="15.75" thickBot="1">
      <c r="A67" s="231"/>
      <c r="B67" s="232"/>
      <c r="C67" s="232"/>
      <c r="D67" s="232"/>
      <c r="E67" s="232"/>
      <c r="F67" s="234"/>
      <c r="G67" s="234"/>
      <c r="H67" s="234"/>
      <c r="I67" s="234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53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3"/>
    </row>
    <row r="68" spans="1:72" ht="32.450000000000003" customHeight="1" thickBot="1">
      <c r="A68" s="433" t="s">
        <v>851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434"/>
      <c r="S68" s="434"/>
      <c r="T68" s="434"/>
      <c r="U68" s="434"/>
      <c r="V68" s="434"/>
      <c r="W68" s="434"/>
      <c r="X68" s="434"/>
      <c r="Y68" s="434"/>
      <c r="Z68" s="434"/>
      <c r="AA68" s="434"/>
      <c r="AB68" s="434"/>
      <c r="AC68" s="434"/>
      <c r="AD68" s="434"/>
      <c r="AE68" s="434"/>
      <c r="AF68" s="434"/>
      <c r="AG68" s="434"/>
      <c r="AH68" s="434"/>
      <c r="AI68" s="434"/>
      <c r="AJ68" s="434"/>
      <c r="AK68" s="434"/>
      <c r="AL68" s="434"/>
      <c r="AM68" s="434"/>
      <c r="AN68" s="434"/>
      <c r="AO68" s="434"/>
      <c r="AP68" s="434"/>
      <c r="AQ68" s="434"/>
      <c r="AR68" s="434"/>
      <c r="AS68" s="434"/>
      <c r="AT68" s="434"/>
      <c r="AU68" s="434"/>
      <c r="AV68" s="434"/>
      <c r="AW68" s="434"/>
      <c r="AX68" s="434"/>
      <c r="AY68" s="434"/>
      <c r="AZ68" s="434"/>
      <c r="BA68" s="434"/>
      <c r="BB68" s="434"/>
      <c r="BC68" s="434"/>
      <c r="BD68" s="434"/>
      <c r="BE68" s="434"/>
      <c r="BF68" s="434"/>
      <c r="BG68" s="435"/>
      <c r="BN68" s="238"/>
      <c r="BO68" s="238"/>
      <c r="BP68" s="238"/>
      <c r="BQ68" s="238"/>
      <c r="BR68" s="238"/>
      <c r="BS68" s="238"/>
      <c r="BT68" s="238"/>
    </row>
    <row r="69" spans="1:72">
      <c r="A69" s="231"/>
      <c r="B69" s="232"/>
      <c r="C69" s="232"/>
      <c r="D69" s="232"/>
      <c r="E69" s="232"/>
      <c r="F69" s="234"/>
      <c r="G69" s="234"/>
      <c r="H69" s="234"/>
      <c r="I69" s="234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53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3"/>
    </row>
    <row r="70" spans="1:72">
      <c r="A70" s="231"/>
      <c r="B70" s="232"/>
      <c r="C70" s="232"/>
      <c r="D70" s="232"/>
      <c r="E70" s="232"/>
      <c r="F70" s="234"/>
      <c r="G70" s="234"/>
      <c r="H70" s="234"/>
      <c r="I70" s="234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53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3"/>
    </row>
    <row r="71" spans="1:72">
      <c r="A71" s="231"/>
      <c r="B71" s="232"/>
      <c r="C71" s="232"/>
      <c r="D71" s="250"/>
      <c r="E71" s="251"/>
      <c r="F71" s="251"/>
      <c r="G71" s="251"/>
      <c r="H71" s="251"/>
      <c r="I71" s="251"/>
      <c r="J71" s="251"/>
      <c r="K71" s="251"/>
      <c r="L71" s="251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2"/>
      <c r="BE71" s="232"/>
      <c r="BF71" s="232"/>
      <c r="BG71" s="233"/>
    </row>
    <row r="72" spans="1:72" ht="14.45" customHeight="1">
      <c r="A72" s="231"/>
      <c r="B72" s="232"/>
      <c r="C72" s="232"/>
      <c r="D72" s="240"/>
      <c r="E72" s="232"/>
      <c r="F72" s="232"/>
      <c r="G72" s="232"/>
      <c r="H72" s="232"/>
      <c r="I72" s="232"/>
      <c r="J72" s="232"/>
      <c r="K72" s="232"/>
      <c r="L72" s="232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70"/>
      <c r="BE72" s="232"/>
      <c r="BF72" s="232"/>
      <c r="BG72" s="233"/>
    </row>
    <row r="73" spans="1:72" ht="22.5" customHeight="1">
      <c r="A73" s="231"/>
      <c r="B73" s="232"/>
      <c r="C73" s="232"/>
      <c r="D73" s="240"/>
      <c r="E73" s="232"/>
      <c r="F73" s="232"/>
      <c r="G73" s="232"/>
      <c r="H73" s="232"/>
      <c r="I73" s="232"/>
      <c r="J73" s="578" t="s">
        <v>831</v>
      </c>
      <c r="K73" s="578"/>
      <c r="L73" s="578"/>
      <c r="M73" s="578"/>
      <c r="N73" s="578"/>
      <c r="O73" s="578"/>
      <c r="P73" s="578"/>
      <c r="Q73" s="578"/>
      <c r="R73" s="578"/>
      <c r="S73" s="232"/>
      <c r="T73" s="232"/>
      <c r="U73" s="232"/>
      <c r="V73" s="232"/>
      <c r="W73" s="579"/>
      <c r="X73" s="580"/>
      <c r="Y73" s="580"/>
      <c r="Z73" s="580"/>
      <c r="AA73" s="580"/>
      <c r="AB73" s="580"/>
      <c r="AC73" s="580"/>
      <c r="AD73" s="580"/>
      <c r="AE73" s="580"/>
      <c r="AF73" s="581"/>
      <c r="AG73" s="234"/>
      <c r="AH73" s="234"/>
      <c r="AI73" s="234"/>
      <c r="AJ73" s="221"/>
      <c r="AK73" s="234"/>
      <c r="AL73" s="234"/>
      <c r="AM73" s="234"/>
      <c r="AN73" s="234"/>
      <c r="AO73" s="234"/>
      <c r="AP73" s="234"/>
      <c r="AQ73" s="234"/>
      <c r="AR73" s="234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70"/>
      <c r="BE73" s="232"/>
      <c r="BF73" s="232"/>
      <c r="BG73" s="233"/>
    </row>
    <row r="74" spans="1:72">
      <c r="A74" s="231"/>
      <c r="B74" s="232"/>
      <c r="C74" s="232"/>
      <c r="D74" s="240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4"/>
      <c r="S74" s="234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2"/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  <c r="BD74" s="270"/>
      <c r="BE74" s="232"/>
      <c r="BF74" s="232"/>
      <c r="BG74" s="233"/>
    </row>
    <row r="75" spans="1:72">
      <c r="A75" s="231"/>
      <c r="B75" s="232"/>
      <c r="C75" s="232"/>
      <c r="D75" s="240"/>
      <c r="E75" s="232"/>
      <c r="F75" s="232"/>
      <c r="G75" s="232"/>
      <c r="H75" s="232"/>
      <c r="I75" s="232"/>
      <c r="J75" s="232"/>
      <c r="K75" s="232"/>
      <c r="L75" s="232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4"/>
      <c r="AO75" s="234"/>
      <c r="AP75" s="234"/>
      <c r="AQ75" s="234"/>
      <c r="AR75" s="234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  <c r="BC75" s="232"/>
      <c r="BD75" s="270"/>
      <c r="BE75" s="232"/>
      <c r="BF75" s="232"/>
      <c r="BG75" s="233"/>
    </row>
    <row r="76" spans="1:72" ht="19.899999999999999" customHeight="1">
      <c r="A76" s="231"/>
      <c r="B76" s="232"/>
      <c r="C76" s="232"/>
      <c r="D76" s="254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  <c r="BD76" s="255"/>
      <c r="BE76" s="232"/>
      <c r="BF76" s="232"/>
      <c r="BG76" s="233"/>
    </row>
    <row r="77" spans="1:72">
      <c r="A77" s="231"/>
      <c r="B77" s="232"/>
      <c r="C77" s="232"/>
      <c r="D77" s="232"/>
      <c r="E77" s="232"/>
      <c r="F77" s="234"/>
      <c r="G77" s="234"/>
      <c r="H77" s="234"/>
      <c r="I77" s="234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53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3"/>
    </row>
    <row r="78" spans="1:72" ht="15.75" thickBot="1">
      <c r="A78" s="256"/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8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  <c r="AP78" s="257"/>
      <c r="AQ78" s="257"/>
      <c r="AR78" s="257"/>
      <c r="AS78" s="257"/>
      <c r="AT78" s="257"/>
      <c r="AU78" s="257"/>
      <c r="AV78" s="257"/>
      <c r="AW78" s="257"/>
      <c r="AX78" s="257"/>
      <c r="AY78" s="257"/>
      <c r="AZ78" s="257"/>
      <c r="BA78" s="257"/>
      <c r="BB78" s="257"/>
      <c r="BC78" s="257"/>
      <c r="BD78" s="257"/>
      <c r="BE78" s="257"/>
      <c r="BF78" s="257"/>
      <c r="BG78" s="259"/>
    </row>
    <row r="79" spans="1:72" ht="32.450000000000003" customHeight="1" thickBot="1">
      <c r="A79" s="433" t="s">
        <v>786</v>
      </c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Q79" s="434"/>
      <c r="R79" s="434"/>
      <c r="S79" s="434"/>
      <c r="T79" s="434"/>
      <c r="U79" s="434"/>
      <c r="V79" s="434"/>
      <c r="W79" s="434"/>
      <c r="X79" s="434"/>
      <c r="Y79" s="434"/>
      <c r="Z79" s="434"/>
      <c r="AA79" s="434"/>
      <c r="AB79" s="434"/>
      <c r="AC79" s="434"/>
      <c r="AD79" s="434"/>
      <c r="AE79" s="434"/>
      <c r="AF79" s="434"/>
      <c r="AG79" s="434"/>
      <c r="AH79" s="434"/>
      <c r="AI79" s="434"/>
      <c r="AJ79" s="434"/>
      <c r="AK79" s="434"/>
      <c r="AL79" s="434"/>
      <c r="AM79" s="434"/>
      <c r="AN79" s="434"/>
      <c r="AO79" s="434"/>
      <c r="AP79" s="434"/>
      <c r="AQ79" s="434"/>
      <c r="AR79" s="434"/>
      <c r="AS79" s="434"/>
      <c r="AT79" s="434"/>
      <c r="AU79" s="434"/>
      <c r="AV79" s="434"/>
      <c r="AW79" s="434"/>
      <c r="AX79" s="434"/>
      <c r="AY79" s="434"/>
      <c r="AZ79" s="434"/>
      <c r="BA79" s="434"/>
      <c r="BB79" s="434"/>
      <c r="BC79" s="434"/>
      <c r="BD79" s="434"/>
      <c r="BE79" s="434"/>
      <c r="BF79" s="434"/>
      <c r="BG79" s="435"/>
      <c r="BN79" s="238"/>
      <c r="BO79" s="238"/>
      <c r="BP79" s="238"/>
      <c r="BQ79" s="238"/>
      <c r="BR79" s="238"/>
      <c r="BS79" s="238"/>
      <c r="BT79" s="238"/>
    </row>
    <row r="80" spans="1:72">
      <c r="A80" s="231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53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2"/>
      <c r="BE80" s="232"/>
      <c r="BF80" s="232"/>
      <c r="BG80" s="233"/>
    </row>
    <row r="81" spans="1:83" s="357" customFormat="1" ht="246.75" customHeight="1">
      <c r="A81" s="351"/>
      <c r="B81" s="507" t="s">
        <v>824</v>
      </c>
      <c r="C81" s="508"/>
      <c r="D81" s="508"/>
      <c r="E81" s="508"/>
      <c r="F81" s="508"/>
      <c r="G81" s="508"/>
      <c r="H81" s="508"/>
      <c r="I81" s="509"/>
      <c r="J81" s="510" t="s">
        <v>839</v>
      </c>
      <c r="K81" s="511"/>
      <c r="L81" s="511"/>
      <c r="M81" s="511"/>
      <c r="N81" s="511"/>
      <c r="O81" s="511"/>
      <c r="P81" s="511"/>
      <c r="Q81" s="511"/>
      <c r="R81" s="511"/>
      <c r="S81" s="511"/>
      <c r="T81" s="511"/>
      <c r="U81" s="511"/>
      <c r="V81" s="511"/>
      <c r="W81" s="512"/>
      <c r="X81" s="506" t="s">
        <v>774</v>
      </c>
      <c r="Y81" s="506"/>
      <c r="Z81" s="506" t="s">
        <v>775</v>
      </c>
      <c r="AA81" s="506"/>
      <c r="AB81" s="506" t="s">
        <v>776</v>
      </c>
      <c r="AC81" s="506"/>
      <c r="AD81" s="506" t="s">
        <v>777</v>
      </c>
      <c r="AE81" s="506"/>
      <c r="AF81" s="506" t="s">
        <v>778</v>
      </c>
      <c r="AG81" s="506"/>
      <c r="AH81" s="506" t="s">
        <v>779</v>
      </c>
      <c r="AI81" s="506"/>
      <c r="AJ81" s="437" t="s">
        <v>780</v>
      </c>
      <c r="AK81" s="437"/>
      <c r="AL81" s="382" t="s">
        <v>784</v>
      </c>
      <c r="AM81" s="352" t="s">
        <v>781</v>
      </c>
      <c r="AN81" s="382" t="s">
        <v>855</v>
      </c>
      <c r="AO81" s="352" t="s">
        <v>785</v>
      </c>
      <c r="AP81" s="352" t="s">
        <v>843</v>
      </c>
      <c r="AQ81" s="352" t="s">
        <v>840</v>
      </c>
      <c r="AR81" s="355"/>
      <c r="AS81" s="355"/>
      <c r="AT81" s="355"/>
      <c r="AU81" s="354"/>
      <c r="AV81" s="354"/>
      <c r="AW81" s="354"/>
      <c r="AX81" s="354"/>
      <c r="AY81" s="354"/>
      <c r="AZ81" s="354"/>
      <c r="BA81" s="354"/>
      <c r="BB81" s="354"/>
      <c r="BC81" s="354"/>
      <c r="BD81" s="354"/>
      <c r="BE81" s="355"/>
      <c r="BF81" s="355"/>
      <c r="BG81" s="356"/>
      <c r="BK81" s="333" t="s">
        <v>815</v>
      </c>
      <c r="BL81" s="333" t="s">
        <v>266</v>
      </c>
      <c r="BM81" s="333" t="s">
        <v>266</v>
      </c>
      <c r="BN81" s="333" t="s">
        <v>816</v>
      </c>
      <c r="BO81" s="333" t="s">
        <v>817</v>
      </c>
      <c r="BP81" s="333" t="s">
        <v>818</v>
      </c>
      <c r="BQ81" s="333" t="s">
        <v>819</v>
      </c>
      <c r="BR81" s="333" t="s">
        <v>784</v>
      </c>
      <c r="BS81" s="334" t="s">
        <v>821</v>
      </c>
      <c r="BT81" s="334" t="s">
        <v>781</v>
      </c>
      <c r="BU81" s="333" t="s">
        <v>820</v>
      </c>
      <c r="BV81" s="333" t="s">
        <v>822</v>
      </c>
      <c r="BW81" s="333" t="s">
        <v>822</v>
      </c>
      <c r="BX81" s="333" t="s">
        <v>844</v>
      </c>
      <c r="BY81" s="355"/>
      <c r="BZ81" s="332"/>
      <c r="CA81" s="355"/>
      <c r="CB81" s="332"/>
      <c r="CC81" s="355"/>
      <c r="CD81" s="332"/>
      <c r="CE81" s="332"/>
    </row>
    <row r="82" spans="1:83" ht="24.95" customHeight="1">
      <c r="A82" s="231"/>
      <c r="B82" s="436">
        <v>1</v>
      </c>
      <c r="C82" s="439" t="s">
        <v>521</v>
      </c>
      <c r="D82" s="440"/>
      <c r="E82" s="440"/>
      <c r="F82" s="441"/>
      <c r="G82" s="441"/>
      <c r="H82" s="441"/>
      <c r="I82" s="442"/>
      <c r="J82" s="459"/>
      <c r="K82" s="460"/>
      <c r="L82" s="460"/>
      <c r="M82" s="460"/>
      <c r="N82" s="460"/>
      <c r="O82" s="460"/>
      <c r="P82" s="460"/>
      <c r="Q82" s="460"/>
      <c r="R82" s="460"/>
      <c r="S82" s="460"/>
      <c r="T82" s="460"/>
      <c r="U82" s="460"/>
      <c r="V82" s="460"/>
      <c r="W82" s="461"/>
      <c r="X82" s="438"/>
      <c r="Y82" s="438"/>
      <c r="Z82" s="438"/>
      <c r="AA82" s="438"/>
      <c r="AB82" s="438"/>
      <c r="AC82" s="438"/>
      <c r="AD82" s="438"/>
      <c r="AE82" s="438"/>
      <c r="AF82" s="438"/>
      <c r="AG82" s="438"/>
      <c r="AH82" s="438"/>
      <c r="AI82" s="438"/>
      <c r="AJ82" s="438"/>
      <c r="AK82" s="438"/>
      <c r="AL82" s="444"/>
      <c r="AM82" s="430" t="str">
        <f>IF(J82&lt;&gt;"",BT82,"")</f>
        <v/>
      </c>
      <c r="AN82" s="438"/>
      <c r="AO82" s="430" t="str">
        <f>BU82</f>
        <v/>
      </c>
      <c r="AP82" s="430" t="str">
        <f>BW82</f>
        <v/>
      </c>
      <c r="AQ82" s="430" t="str">
        <f>(IF(COUNTA(J82:S93)&lt;&gt;0,CONCATENATE(IF(AND(BV87&gt;=90,BV87&lt;=100),Datos!AR2,IF(AND(BV87&gt;=50,BV87&lt;=89),Datos!AR3,IF(BV87&lt;50,Datos!AR4,"")))," (",BV87,")",),""))</f>
        <v/>
      </c>
      <c r="AR82" s="232"/>
      <c r="AS82" s="232"/>
      <c r="AT82" s="232"/>
      <c r="AU82" s="329"/>
      <c r="AV82" s="329"/>
      <c r="AW82" s="329"/>
      <c r="AX82" s="329"/>
      <c r="AY82" s="329"/>
      <c r="AZ82" s="329"/>
      <c r="BA82" s="329"/>
      <c r="BB82" s="329"/>
      <c r="BC82" s="329"/>
      <c r="BD82" s="329"/>
      <c r="BE82" s="232"/>
      <c r="BF82" s="232"/>
      <c r="BG82" s="233"/>
      <c r="BK82" s="331">
        <f>IF(X82=Datos!$AJ$2,10,0)</f>
        <v>0</v>
      </c>
      <c r="BL82" s="331">
        <f>IF(Z82=Datos!$AK$2,10,0)</f>
        <v>0</v>
      </c>
      <c r="BM82" s="331">
        <f>IF(AB82=Datos!$AL$2,10,0)</f>
        <v>0</v>
      </c>
      <c r="BN82" s="331">
        <f>IF(AD82=Datos!AM$2,15,0)</f>
        <v>0</v>
      </c>
      <c r="BO82" s="335">
        <f>IF($AF82=Datos!$AN$2,15,IF($AF82=Datos!$AN$3,10,0))</f>
        <v>0</v>
      </c>
      <c r="BP82" s="331">
        <f>IF(AH82=Datos!AO$2,15,0)</f>
        <v>0</v>
      </c>
      <c r="BQ82" s="331">
        <f>IF(AJ82=Datos!$AP$2,15,0)</f>
        <v>0</v>
      </c>
      <c r="BR82" s="335">
        <f>IF($AL82=Datos!$AQ$2,10,IF($AL82=Datos!$AQ$3,5,0))</f>
        <v>0</v>
      </c>
      <c r="BS82" s="331">
        <f>SUM(BK82:BR82)</f>
        <v>0</v>
      </c>
      <c r="BT82" s="331" t="str">
        <f>IF(J82&lt;&gt;"",IF(BS82&gt;=90,Datos!AR$2,IF(AND(BS82&gt;=80,BS82&lt;=89),Datos!AR$3,Datos!AR$4)),"")</f>
        <v/>
      </c>
      <c r="BU82" s="331" t="str">
        <f>IF(AN82&lt;&gt;"",VLOOKUP(AN82,Datos!AV:AW,2,0),"")</f>
        <v/>
      </c>
      <c r="BV82" s="378" t="str">
        <f>IF(AND(BU82&lt;&gt;"",BT82&lt;&gt;""),INDEX($BN$88:$BQ$91,MATCH(BT82,$BN$88:$BN$91,0),MATCH(BU82,$BN$88:$BQ$88,0)),"")</f>
        <v/>
      </c>
      <c r="BW82" s="239" t="str">
        <f>IF(BV82=100,"Fuerte",IF(BV82=50,"Moderado",IF(BV82=0,"Débil","")))</f>
        <v/>
      </c>
      <c r="BX82" s="427" t="str">
        <f>IF(COUNTA(J82:S93)&lt;&gt;0,IF(AND(BV87&gt;=90,BV87&lt;=100),Datos!AR2,IF(AND(BV87&gt;49,BV87&lt;90),Datos!AR3,IF(BV87&lt;50,Datos!AR4,""))),"sin controles")</f>
        <v>sin controles</v>
      </c>
    </row>
    <row r="83" spans="1:83" ht="24.95" customHeight="1">
      <c r="A83" s="231"/>
      <c r="B83" s="436"/>
      <c r="C83" s="439" t="s">
        <v>522</v>
      </c>
      <c r="D83" s="440"/>
      <c r="E83" s="440"/>
      <c r="F83" s="441"/>
      <c r="G83" s="441"/>
      <c r="H83" s="441"/>
      <c r="I83" s="442"/>
      <c r="J83" s="462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  <c r="V83" s="463"/>
      <c r="W83" s="464"/>
      <c r="X83" s="438"/>
      <c r="Y83" s="438"/>
      <c r="Z83" s="438"/>
      <c r="AA83" s="438"/>
      <c r="AB83" s="438"/>
      <c r="AC83" s="438"/>
      <c r="AD83" s="438"/>
      <c r="AE83" s="438"/>
      <c r="AF83" s="438"/>
      <c r="AG83" s="438"/>
      <c r="AH83" s="438"/>
      <c r="AI83" s="438"/>
      <c r="AJ83" s="438"/>
      <c r="AK83" s="438"/>
      <c r="AL83" s="444"/>
      <c r="AM83" s="431"/>
      <c r="AN83" s="438"/>
      <c r="AO83" s="431"/>
      <c r="AP83" s="431"/>
      <c r="AQ83" s="431"/>
      <c r="AR83" s="232"/>
      <c r="AS83" s="232"/>
      <c r="AT83" s="232"/>
      <c r="AU83" s="329"/>
      <c r="AV83" s="329"/>
      <c r="AW83" s="329"/>
      <c r="AX83" s="329"/>
      <c r="AY83" s="329"/>
      <c r="AZ83" s="329"/>
      <c r="BA83" s="329"/>
      <c r="BB83" s="329"/>
      <c r="BC83" s="329"/>
      <c r="BD83" s="329"/>
      <c r="BE83" s="232"/>
      <c r="BF83" s="232"/>
      <c r="BG83" s="233"/>
      <c r="BK83" s="331">
        <f>IF(X85=Datos!$AJ$2,10,0)</f>
        <v>0</v>
      </c>
      <c r="BL83" s="239">
        <f>IF(Z85=Datos!$AK$2,15,0)</f>
        <v>0</v>
      </c>
      <c r="BM83" s="239">
        <f>IF(AB85=Datos!$AL$2,15,0)</f>
        <v>0</v>
      </c>
      <c r="BN83" s="239">
        <f>IF(AD85=Datos!AM$2,15,0)</f>
        <v>0</v>
      </c>
      <c r="BO83" s="335">
        <f>IF($AF85=Datos!$AN$2,15,IF($AF85=Datos!$AN$3,10,0))</f>
        <v>0</v>
      </c>
      <c r="BP83" s="239">
        <f>IF(AH85=Datos!AO$2,15,0)</f>
        <v>0</v>
      </c>
      <c r="BQ83" s="239">
        <f>IF(AJ85=Datos!$AP$2,15,0)</f>
        <v>0</v>
      </c>
      <c r="BR83" s="335">
        <f>IF($AL85=Datos!$AQ$2,10,IF($AL85=Datos!$AQ$3,5,0))</f>
        <v>0</v>
      </c>
      <c r="BS83" s="331">
        <f t="shared" ref="BS83:BS85" si="0">SUM(BK83:BQ83)</f>
        <v>0</v>
      </c>
      <c r="BT83" s="331" t="str">
        <f>IF(J85&lt;&gt;"",IF(BS83&gt;96,Datos!AR$2,IF(AND(BS83&gt;85,BS83&lt;97),Datos!AR$3,Datos!AR$4)),"")</f>
        <v/>
      </c>
      <c r="BU83" s="331" t="str">
        <f>IF(AN85&lt;&gt;"",VLOOKUP(AN85,Datos!AV:AW,2,0),"")</f>
        <v/>
      </c>
      <c r="BV83" s="378" t="str">
        <f t="shared" ref="BV83:BV85" si="1">IF(AND(BU83&lt;&gt;"",BT83&lt;&gt;""),INDEX($BN$88:$BQ$91,MATCH(BT83,$BN$88:$BN$91,0),MATCH(BU83,$BN$88:$BQ$88,0)),"")</f>
        <v/>
      </c>
      <c r="BW83" s="239" t="str">
        <f t="shared" ref="BW83:BW85" si="2">IF(BV83=100,"Fuerte",IF(BV83=50,"Moderado",IF(BV83=0,"Débil","")))</f>
        <v/>
      </c>
      <c r="BX83" s="428"/>
    </row>
    <row r="84" spans="1:83" ht="24.95" customHeight="1">
      <c r="A84" s="231"/>
      <c r="B84" s="436"/>
      <c r="C84" s="439" t="s">
        <v>523</v>
      </c>
      <c r="D84" s="440"/>
      <c r="E84" s="440"/>
      <c r="F84" s="441"/>
      <c r="G84" s="441"/>
      <c r="H84" s="441"/>
      <c r="I84" s="442"/>
      <c r="J84" s="465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7"/>
      <c r="X84" s="438"/>
      <c r="Y84" s="438"/>
      <c r="Z84" s="438"/>
      <c r="AA84" s="438"/>
      <c r="AB84" s="438"/>
      <c r="AC84" s="438"/>
      <c r="AD84" s="438"/>
      <c r="AE84" s="438"/>
      <c r="AF84" s="438"/>
      <c r="AG84" s="438"/>
      <c r="AH84" s="438"/>
      <c r="AI84" s="438"/>
      <c r="AJ84" s="438"/>
      <c r="AK84" s="438"/>
      <c r="AL84" s="444"/>
      <c r="AM84" s="432"/>
      <c r="AN84" s="438"/>
      <c r="AO84" s="432"/>
      <c r="AP84" s="432"/>
      <c r="AQ84" s="431"/>
      <c r="AR84" s="232"/>
      <c r="AS84" s="232"/>
      <c r="AT84" s="232"/>
      <c r="AU84" s="329"/>
      <c r="AV84" s="329"/>
      <c r="AW84" s="329"/>
      <c r="AX84" s="329"/>
      <c r="AY84" s="329"/>
      <c r="AZ84" s="329"/>
      <c r="BA84" s="329"/>
      <c r="BB84" s="329"/>
      <c r="BC84" s="329"/>
      <c r="BD84" s="329"/>
      <c r="BE84" s="232"/>
      <c r="BF84" s="232"/>
      <c r="BG84" s="233"/>
      <c r="BK84" s="331">
        <f>IF(X88=Datos!$AJ$2,10,0)</f>
        <v>0</v>
      </c>
      <c r="BL84" s="239">
        <f>IF(Z88=Datos!$AK$2,15,0)</f>
        <v>0</v>
      </c>
      <c r="BM84" s="239">
        <f>IF(AB88=Datos!$AL$2,15,0)</f>
        <v>0</v>
      </c>
      <c r="BN84" s="239">
        <f>IF(AD88=Datos!AM$2,15,0)</f>
        <v>0</v>
      </c>
      <c r="BO84" s="335">
        <f>IF($AF88=Datos!$AN$2,15,IF($AF88=Datos!$AN$3,10,0))</f>
        <v>0</v>
      </c>
      <c r="BP84" s="239">
        <f>IF(AH88=Datos!AO$2,15,0)</f>
        <v>0</v>
      </c>
      <c r="BQ84" s="239">
        <f>IF(AJ88=Datos!$AP$2,15,0)</f>
        <v>0</v>
      </c>
      <c r="BR84" s="335">
        <f>IF($AL88=Datos!$AQ$2,10,IF($AL88=Datos!$AQ$3,5,0))</f>
        <v>0</v>
      </c>
      <c r="BS84" s="331">
        <f t="shared" si="0"/>
        <v>0</v>
      </c>
      <c r="BT84" s="331" t="str">
        <f>IF(J88&lt;&gt;"",IF(BS84&gt;96,Datos!AR$2,IF(AND(BS84&gt;85,BS84&lt;97),Datos!AR$3,Datos!AR$4)),"")</f>
        <v/>
      </c>
      <c r="BU84" s="331" t="str">
        <f>IF(AN88&lt;&gt;"",VLOOKUP(AN88,Datos!AV:AW,2,0),"")</f>
        <v/>
      </c>
      <c r="BV84" s="378" t="str">
        <f t="shared" si="1"/>
        <v/>
      </c>
      <c r="BW84" s="239" t="str">
        <f t="shared" si="2"/>
        <v/>
      </c>
      <c r="BX84" s="428"/>
    </row>
    <row r="85" spans="1:83" ht="24.95" customHeight="1">
      <c r="A85" s="231"/>
      <c r="B85" s="436">
        <v>2</v>
      </c>
      <c r="C85" s="439" t="s">
        <v>521</v>
      </c>
      <c r="D85" s="440"/>
      <c r="E85" s="440"/>
      <c r="F85" s="441"/>
      <c r="G85" s="441"/>
      <c r="H85" s="441"/>
      <c r="I85" s="442"/>
      <c r="J85" s="459"/>
      <c r="K85" s="460"/>
      <c r="L85" s="460"/>
      <c r="M85" s="460"/>
      <c r="N85" s="460"/>
      <c r="O85" s="460"/>
      <c r="P85" s="460"/>
      <c r="Q85" s="460"/>
      <c r="R85" s="460"/>
      <c r="S85" s="460"/>
      <c r="T85" s="460"/>
      <c r="U85" s="460"/>
      <c r="V85" s="460"/>
      <c r="W85" s="461"/>
      <c r="X85" s="438"/>
      <c r="Y85" s="438"/>
      <c r="Z85" s="438"/>
      <c r="AA85" s="438"/>
      <c r="AB85" s="438"/>
      <c r="AC85" s="438"/>
      <c r="AD85" s="438"/>
      <c r="AE85" s="438"/>
      <c r="AF85" s="438"/>
      <c r="AG85" s="438"/>
      <c r="AH85" s="438"/>
      <c r="AI85" s="438"/>
      <c r="AJ85" s="438"/>
      <c r="AK85" s="438"/>
      <c r="AL85" s="444"/>
      <c r="AM85" s="430" t="str">
        <f>IF(J85&lt;&gt;"",BT83,"")</f>
        <v/>
      </c>
      <c r="AN85" s="438"/>
      <c r="AO85" s="430" t="str">
        <f>BU83</f>
        <v/>
      </c>
      <c r="AP85" s="430" t="str">
        <f>BW83</f>
        <v/>
      </c>
      <c r="AQ85" s="431"/>
      <c r="AR85" s="232"/>
      <c r="AS85" s="232"/>
      <c r="AT85" s="232"/>
      <c r="AU85" s="329"/>
      <c r="AV85" s="329"/>
      <c r="AW85" s="329"/>
      <c r="AX85" s="329"/>
      <c r="AY85" s="329"/>
      <c r="AZ85" s="329"/>
      <c r="BA85" s="329"/>
      <c r="BB85" s="329"/>
      <c r="BC85" s="329"/>
      <c r="BD85" s="329"/>
      <c r="BE85" s="232"/>
      <c r="BF85" s="232"/>
      <c r="BG85" s="233"/>
      <c r="BK85" s="331">
        <f>IF(X91=Datos!$AJ$2,10,0)</f>
        <v>0</v>
      </c>
      <c r="BL85" s="239">
        <f>IF(Z91=Datos!$AK$2,15,0)</f>
        <v>0</v>
      </c>
      <c r="BM85" s="239">
        <f>IF(AB91=Datos!$AL$2,15,0)</f>
        <v>0</v>
      </c>
      <c r="BN85" s="239">
        <f>IF(AD91=Datos!AM$2,15,0)</f>
        <v>0</v>
      </c>
      <c r="BO85" s="335">
        <f>IF($AF91=Datos!$AN$2,15,IF($AF91=Datos!$AN$3,10,0))</f>
        <v>0</v>
      </c>
      <c r="BP85" s="239">
        <f>IF(AH91=Datos!AO$2,15,0)</f>
        <v>0</v>
      </c>
      <c r="BQ85" s="239">
        <f>IF(AJ91=Datos!$AP$2,15,0)</f>
        <v>0</v>
      </c>
      <c r="BR85" s="335">
        <f>IF($AL91=Datos!$AQ$2,10,IF($AL91=Datos!$AQ$3,5,0))</f>
        <v>0</v>
      </c>
      <c r="BS85" s="331">
        <f t="shared" si="0"/>
        <v>0</v>
      </c>
      <c r="BT85" s="331" t="str">
        <f>IF(J91&lt;&gt;"",IF(BS85&gt;96,Datos!AR$2,IF(AND(BS85&gt;85,BS85&lt;97),Datos!AR$3,Datos!AR$4)),"")</f>
        <v/>
      </c>
      <c r="BU85" s="331" t="str">
        <f>IF(AN91&lt;&gt;"",VLOOKUP(AN91,Datos!AV:AW,2,0),"")</f>
        <v/>
      </c>
      <c r="BV85" s="378" t="str">
        <f t="shared" si="1"/>
        <v/>
      </c>
      <c r="BW85" s="239" t="str">
        <f t="shared" si="2"/>
        <v/>
      </c>
      <c r="BX85" s="428"/>
    </row>
    <row r="86" spans="1:83" ht="24.95" customHeight="1">
      <c r="A86" s="231"/>
      <c r="B86" s="436"/>
      <c r="C86" s="439" t="s">
        <v>522</v>
      </c>
      <c r="D86" s="440"/>
      <c r="E86" s="440"/>
      <c r="F86" s="441"/>
      <c r="G86" s="441"/>
      <c r="H86" s="441"/>
      <c r="I86" s="442"/>
      <c r="J86" s="462"/>
      <c r="K86" s="463"/>
      <c r="L86" s="463"/>
      <c r="M86" s="463"/>
      <c r="N86" s="463"/>
      <c r="O86" s="463"/>
      <c r="P86" s="463"/>
      <c r="Q86" s="463"/>
      <c r="R86" s="463"/>
      <c r="S86" s="463"/>
      <c r="T86" s="463"/>
      <c r="U86" s="463"/>
      <c r="V86" s="463"/>
      <c r="W86" s="464"/>
      <c r="X86" s="438"/>
      <c r="Y86" s="438"/>
      <c r="Z86" s="438"/>
      <c r="AA86" s="438"/>
      <c r="AB86" s="438"/>
      <c r="AC86" s="438"/>
      <c r="AD86" s="438"/>
      <c r="AE86" s="438"/>
      <c r="AF86" s="438"/>
      <c r="AG86" s="438"/>
      <c r="AH86" s="438"/>
      <c r="AI86" s="438"/>
      <c r="AJ86" s="438"/>
      <c r="AK86" s="438"/>
      <c r="AL86" s="444"/>
      <c r="AM86" s="431"/>
      <c r="AN86" s="438"/>
      <c r="AO86" s="431"/>
      <c r="AP86" s="431"/>
      <c r="AQ86" s="431"/>
      <c r="AR86" s="232"/>
      <c r="AS86" s="232"/>
      <c r="AT86" s="232"/>
      <c r="AU86" s="329"/>
      <c r="AV86" s="329"/>
      <c r="AW86" s="329"/>
      <c r="AX86" s="329"/>
      <c r="AY86" s="329"/>
      <c r="AZ86" s="329"/>
      <c r="BA86" s="329"/>
      <c r="BB86" s="329"/>
      <c r="BC86" s="329"/>
      <c r="BD86" s="329"/>
      <c r="BE86" s="232"/>
      <c r="BF86" s="232"/>
      <c r="BG86" s="233"/>
      <c r="BK86" s="239"/>
      <c r="BL86" s="239"/>
      <c r="BM86" s="239"/>
      <c r="BN86" s="239"/>
      <c r="BO86" s="336"/>
      <c r="BP86" s="239"/>
      <c r="BQ86" s="239"/>
      <c r="BR86" s="239"/>
      <c r="BS86" s="239"/>
      <c r="BT86" s="239"/>
      <c r="BU86" s="239"/>
      <c r="BV86" s="239"/>
      <c r="BW86" s="239"/>
      <c r="BX86" s="429"/>
    </row>
    <row r="87" spans="1:83" ht="24.95" customHeight="1">
      <c r="A87" s="231"/>
      <c r="B87" s="436"/>
      <c r="C87" s="439" t="s">
        <v>523</v>
      </c>
      <c r="D87" s="440"/>
      <c r="E87" s="440"/>
      <c r="F87" s="441"/>
      <c r="G87" s="441"/>
      <c r="H87" s="441"/>
      <c r="I87" s="442"/>
      <c r="J87" s="465"/>
      <c r="K87" s="466"/>
      <c r="L87" s="466"/>
      <c r="M87" s="466"/>
      <c r="N87" s="466"/>
      <c r="O87" s="466"/>
      <c r="P87" s="466"/>
      <c r="Q87" s="466"/>
      <c r="R87" s="466"/>
      <c r="S87" s="466"/>
      <c r="T87" s="466"/>
      <c r="U87" s="466"/>
      <c r="V87" s="466"/>
      <c r="W87" s="467"/>
      <c r="X87" s="438"/>
      <c r="Y87" s="438"/>
      <c r="Z87" s="438"/>
      <c r="AA87" s="438"/>
      <c r="AB87" s="438"/>
      <c r="AC87" s="438"/>
      <c r="AD87" s="438"/>
      <c r="AE87" s="438"/>
      <c r="AF87" s="438"/>
      <c r="AG87" s="438"/>
      <c r="AH87" s="438"/>
      <c r="AI87" s="438"/>
      <c r="AJ87" s="438"/>
      <c r="AK87" s="438"/>
      <c r="AL87" s="444"/>
      <c r="AM87" s="432"/>
      <c r="AN87" s="438"/>
      <c r="AO87" s="432"/>
      <c r="AP87" s="432"/>
      <c r="AQ87" s="431"/>
      <c r="AR87" s="232"/>
      <c r="AS87" s="232"/>
      <c r="AT87" s="232"/>
      <c r="AU87" s="329"/>
      <c r="AV87" s="329"/>
      <c r="AW87" s="329"/>
      <c r="AX87" s="329"/>
      <c r="AY87" s="329"/>
      <c r="AZ87" s="329"/>
      <c r="BA87" s="329"/>
      <c r="BB87" s="329"/>
      <c r="BC87" s="329"/>
      <c r="BD87" s="329"/>
      <c r="BE87" s="232"/>
      <c r="BF87" s="232"/>
      <c r="BG87" s="233"/>
      <c r="BU87" s="239" t="s">
        <v>102</v>
      </c>
      <c r="BV87" s="239">
        <f>ROUND(IF(COUNTA(J82:S93)=0,0,SUM(BV82:BV85)/(COUNTA(J82:S93))),1)</f>
        <v>0</v>
      </c>
    </row>
    <row r="88" spans="1:83" ht="24.95" customHeight="1">
      <c r="A88" s="231"/>
      <c r="B88" s="436">
        <v>3</v>
      </c>
      <c r="C88" s="439" t="s">
        <v>521</v>
      </c>
      <c r="D88" s="440"/>
      <c r="E88" s="440"/>
      <c r="F88" s="441"/>
      <c r="G88" s="441"/>
      <c r="H88" s="441"/>
      <c r="I88" s="442"/>
      <c r="J88" s="459"/>
      <c r="K88" s="460"/>
      <c r="L88" s="460"/>
      <c r="M88" s="460"/>
      <c r="N88" s="460"/>
      <c r="O88" s="460"/>
      <c r="P88" s="460"/>
      <c r="Q88" s="460"/>
      <c r="R88" s="460"/>
      <c r="S88" s="460"/>
      <c r="T88" s="460"/>
      <c r="U88" s="460"/>
      <c r="V88" s="460"/>
      <c r="W88" s="461"/>
      <c r="X88" s="438"/>
      <c r="Y88" s="438"/>
      <c r="Z88" s="438"/>
      <c r="AA88" s="438"/>
      <c r="AB88" s="438"/>
      <c r="AC88" s="438"/>
      <c r="AD88" s="438"/>
      <c r="AE88" s="438"/>
      <c r="AF88" s="438"/>
      <c r="AG88" s="438"/>
      <c r="AH88" s="438"/>
      <c r="AI88" s="438"/>
      <c r="AJ88" s="438"/>
      <c r="AK88" s="438"/>
      <c r="AL88" s="444"/>
      <c r="AM88" s="430" t="str">
        <f>IF(J88&lt;&gt;"",BT84,"")</f>
        <v/>
      </c>
      <c r="AN88" s="438"/>
      <c r="AO88" s="430" t="str">
        <f>BU84</f>
        <v/>
      </c>
      <c r="AP88" s="430" t="str">
        <f>BW84</f>
        <v/>
      </c>
      <c r="AQ88" s="431"/>
      <c r="AR88" s="232"/>
      <c r="AS88" s="232"/>
      <c r="AT88" s="232"/>
      <c r="AU88" s="329"/>
      <c r="AV88" s="329"/>
      <c r="AW88" s="329"/>
      <c r="AX88" s="329"/>
      <c r="AY88" s="329"/>
      <c r="AZ88" s="329"/>
      <c r="BA88" s="329"/>
      <c r="BB88" s="329"/>
      <c r="BC88" s="329"/>
      <c r="BD88" s="329"/>
      <c r="BE88" s="232"/>
      <c r="BF88" s="232"/>
      <c r="BG88" s="233"/>
      <c r="BN88" s="239"/>
      <c r="BO88" s="337" t="s">
        <v>782</v>
      </c>
      <c r="BP88" s="337" t="s">
        <v>783</v>
      </c>
      <c r="BQ88" s="337" t="s">
        <v>805</v>
      </c>
      <c r="BR88" s="31"/>
    </row>
    <row r="89" spans="1:83" ht="24.95" customHeight="1">
      <c r="A89" s="231"/>
      <c r="B89" s="436"/>
      <c r="C89" s="439" t="s">
        <v>522</v>
      </c>
      <c r="D89" s="440"/>
      <c r="E89" s="440"/>
      <c r="F89" s="441"/>
      <c r="G89" s="441"/>
      <c r="H89" s="441"/>
      <c r="I89" s="442"/>
      <c r="J89" s="462"/>
      <c r="K89" s="463"/>
      <c r="L89" s="463"/>
      <c r="M89" s="463"/>
      <c r="N89" s="463"/>
      <c r="O89" s="463"/>
      <c r="P89" s="463"/>
      <c r="Q89" s="463"/>
      <c r="R89" s="463"/>
      <c r="S89" s="463"/>
      <c r="T89" s="463"/>
      <c r="U89" s="463"/>
      <c r="V89" s="463"/>
      <c r="W89" s="464"/>
      <c r="X89" s="438"/>
      <c r="Y89" s="438"/>
      <c r="Z89" s="438"/>
      <c r="AA89" s="438"/>
      <c r="AB89" s="438"/>
      <c r="AC89" s="438"/>
      <c r="AD89" s="438"/>
      <c r="AE89" s="438"/>
      <c r="AF89" s="438"/>
      <c r="AG89" s="438"/>
      <c r="AH89" s="438"/>
      <c r="AI89" s="438"/>
      <c r="AJ89" s="438"/>
      <c r="AK89" s="438"/>
      <c r="AL89" s="444"/>
      <c r="AM89" s="431"/>
      <c r="AN89" s="438"/>
      <c r="AO89" s="431"/>
      <c r="AP89" s="431"/>
      <c r="AQ89" s="431"/>
      <c r="AR89" s="232"/>
      <c r="AS89" s="232"/>
      <c r="AT89" s="232"/>
      <c r="AU89" s="329"/>
      <c r="AV89" s="329"/>
      <c r="AW89" s="329"/>
      <c r="AX89" s="329"/>
      <c r="AY89" s="329"/>
      <c r="AZ89" s="329"/>
      <c r="BA89" s="329"/>
      <c r="BB89" s="329"/>
      <c r="BC89" s="329"/>
      <c r="BD89" s="329"/>
      <c r="BE89" s="232"/>
      <c r="BF89" s="232"/>
      <c r="BG89" s="233"/>
      <c r="BN89" s="337" t="s">
        <v>782</v>
      </c>
      <c r="BO89" s="239">
        <v>100</v>
      </c>
      <c r="BP89" s="239">
        <v>50</v>
      </c>
      <c r="BQ89" s="239">
        <v>0</v>
      </c>
      <c r="BR89" s="232"/>
      <c r="BZ89" s="230" t="s">
        <v>823</v>
      </c>
    </row>
    <row r="90" spans="1:83" ht="24.95" customHeight="1">
      <c r="A90" s="231"/>
      <c r="B90" s="436"/>
      <c r="C90" s="439" t="s">
        <v>523</v>
      </c>
      <c r="D90" s="440"/>
      <c r="E90" s="440"/>
      <c r="F90" s="441"/>
      <c r="G90" s="441"/>
      <c r="H90" s="441"/>
      <c r="I90" s="442"/>
      <c r="J90" s="465"/>
      <c r="K90" s="466"/>
      <c r="L90" s="466"/>
      <c r="M90" s="466"/>
      <c r="N90" s="466"/>
      <c r="O90" s="466"/>
      <c r="P90" s="466"/>
      <c r="Q90" s="466"/>
      <c r="R90" s="466"/>
      <c r="S90" s="466"/>
      <c r="T90" s="466"/>
      <c r="U90" s="466"/>
      <c r="V90" s="466"/>
      <c r="W90" s="467"/>
      <c r="X90" s="438"/>
      <c r="Y90" s="438"/>
      <c r="Z90" s="438"/>
      <c r="AA90" s="438"/>
      <c r="AB90" s="438"/>
      <c r="AC90" s="438"/>
      <c r="AD90" s="438"/>
      <c r="AE90" s="438"/>
      <c r="AF90" s="438"/>
      <c r="AG90" s="438"/>
      <c r="AH90" s="438"/>
      <c r="AI90" s="438"/>
      <c r="AJ90" s="438"/>
      <c r="AK90" s="438"/>
      <c r="AL90" s="444"/>
      <c r="AM90" s="432"/>
      <c r="AN90" s="438"/>
      <c r="AO90" s="432"/>
      <c r="AP90" s="432"/>
      <c r="AQ90" s="431"/>
      <c r="AR90" s="232"/>
      <c r="AS90" s="232"/>
      <c r="AT90" s="232"/>
      <c r="AU90" s="329"/>
      <c r="AV90" s="329"/>
      <c r="AW90" s="329"/>
      <c r="AX90" s="329"/>
      <c r="AY90" s="329"/>
      <c r="AZ90" s="329"/>
      <c r="BA90" s="329"/>
      <c r="BB90" s="329"/>
      <c r="BC90" s="329"/>
      <c r="BD90" s="329"/>
      <c r="BE90" s="232"/>
      <c r="BF90" s="232"/>
      <c r="BG90" s="233"/>
      <c r="BN90" s="337" t="s">
        <v>783</v>
      </c>
      <c r="BO90" s="239">
        <v>50</v>
      </c>
      <c r="BP90" s="239">
        <v>50</v>
      </c>
      <c r="BQ90" s="239">
        <v>0</v>
      </c>
      <c r="BR90" s="232"/>
    </row>
    <row r="91" spans="1:83" ht="24.95" customHeight="1">
      <c r="A91" s="231"/>
      <c r="B91" s="436">
        <v>4</v>
      </c>
      <c r="C91" s="439" t="s">
        <v>521</v>
      </c>
      <c r="D91" s="440"/>
      <c r="E91" s="440"/>
      <c r="F91" s="441"/>
      <c r="G91" s="441"/>
      <c r="H91" s="441"/>
      <c r="I91" s="442"/>
      <c r="J91" s="459"/>
      <c r="K91" s="460"/>
      <c r="L91" s="460"/>
      <c r="M91" s="460"/>
      <c r="N91" s="460"/>
      <c r="O91" s="460"/>
      <c r="P91" s="460"/>
      <c r="Q91" s="460"/>
      <c r="R91" s="460"/>
      <c r="S91" s="460"/>
      <c r="T91" s="460"/>
      <c r="U91" s="460"/>
      <c r="V91" s="460"/>
      <c r="W91" s="461"/>
      <c r="X91" s="438"/>
      <c r="Y91" s="438"/>
      <c r="Z91" s="438"/>
      <c r="AA91" s="438"/>
      <c r="AB91" s="438"/>
      <c r="AC91" s="438"/>
      <c r="AD91" s="438"/>
      <c r="AE91" s="438"/>
      <c r="AF91" s="438"/>
      <c r="AG91" s="438"/>
      <c r="AH91" s="438"/>
      <c r="AI91" s="438"/>
      <c r="AJ91" s="438"/>
      <c r="AK91" s="438"/>
      <c r="AL91" s="444"/>
      <c r="AM91" s="430" t="str">
        <f>IF(J91&lt;&gt;"",BT85,"")</f>
        <v/>
      </c>
      <c r="AN91" s="438"/>
      <c r="AO91" s="430" t="str">
        <f>BU85</f>
        <v/>
      </c>
      <c r="AP91" s="430" t="str">
        <f>BW85</f>
        <v/>
      </c>
      <c r="AQ91" s="431"/>
      <c r="AR91" s="232"/>
      <c r="AS91" s="232"/>
      <c r="AT91" s="232"/>
      <c r="AU91" s="329"/>
      <c r="AV91" s="329"/>
      <c r="AW91" s="329"/>
      <c r="AX91" s="329"/>
      <c r="AY91" s="329"/>
      <c r="AZ91" s="329"/>
      <c r="BA91" s="329"/>
      <c r="BB91" s="329"/>
      <c r="BC91" s="329"/>
      <c r="BD91" s="329"/>
      <c r="BE91" s="232"/>
      <c r="BF91" s="232"/>
      <c r="BG91" s="233"/>
      <c r="BN91" s="337" t="s">
        <v>805</v>
      </c>
      <c r="BO91" s="239">
        <v>0</v>
      </c>
      <c r="BP91" s="239">
        <v>0</v>
      </c>
      <c r="BQ91" s="239">
        <v>0</v>
      </c>
      <c r="BR91" s="232"/>
    </row>
    <row r="92" spans="1:83" ht="24.95" customHeight="1">
      <c r="A92" s="231"/>
      <c r="B92" s="436"/>
      <c r="C92" s="439" t="s">
        <v>522</v>
      </c>
      <c r="D92" s="440"/>
      <c r="E92" s="440"/>
      <c r="F92" s="441"/>
      <c r="G92" s="441"/>
      <c r="H92" s="441"/>
      <c r="I92" s="442"/>
      <c r="J92" s="462"/>
      <c r="K92" s="463"/>
      <c r="L92" s="463"/>
      <c r="M92" s="463"/>
      <c r="N92" s="463"/>
      <c r="O92" s="463"/>
      <c r="P92" s="463"/>
      <c r="Q92" s="463"/>
      <c r="R92" s="463"/>
      <c r="S92" s="463"/>
      <c r="T92" s="463"/>
      <c r="U92" s="463"/>
      <c r="V92" s="463"/>
      <c r="W92" s="464"/>
      <c r="X92" s="438"/>
      <c r="Y92" s="438"/>
      <c r="Z92" s="438"/>
      <c r="AA92" s="438"/>
      <c r="AB92" s="438"/>
      <c r="AC92" s="438"/>
      <c r="AD92" s="438"/>
      <c r="AE92" s="438"/>
      <c r="AF92" s="438"/>
      <c r="AG92" s="438"/>
      <c r="AH92" s="438"/>
      <c r="AI92" s="438"/>
      <c r="AJ92" s="438"/>
      <c r="AK92" s="438"/>
      <c r="AL92" s="444"/>
      <c r="AM92" s="431"/>
      <c r="AN92" s="438"/>
      <c r="AO92" s="431"/>
      <c r="AP92" s="431"/>
      <c r="AQ92" s="431"/>
      <c r="AR92" s="232"/>
      <c r="AS92" s="232"/>
      <c r="AT92" s="232"/>
      <c r="AU92" s="329"/>
      <c r="AV92" s="329"/>
      <c r="AW92" s="329"/>
      <c r="AX92" s="329"/>
      <c r="AY92" s="329"/>
      <c r="AZ92" s="329"/>
      <c r="BA92" s="329"/>
      <c r="BB92" s="329"/>
      <c r="BC92" s="329"/>
      <c r="BD92" s="329"/>
      <c r="BE92" s="232"/>
      <c r="BF92" s="232"/>
      <c r="BG92" s="233"/>
    </row>
    <row r="93" spans="1:83" ht="24.95" customHeight="1">
      <c r="A93" s="231"/>
      <c r="B93" s="436"/>
      <c r="C93" s="439" t="s">
        <v>523</v>
      </c>
      <c r="D93" s="440"/>
      <c r="E93" s="440"/>
      <c r="F93" s="441"/>
      <c r="G93" s="441"/>
      <c r="H93" s="441"/>
      <c r="I93" s="442"/>
      <c r="J93" s="465"/>
      <c r="K93" s="466"/>
      <c r="L93" s="466"/>
      <c r="M93" s="466"/>
      <c r="N93" s="466"/>
      <c r="O93" s="466"/>
      <c r="P93" s="466"/>
      <c r="Q93" s="466"/>
      <c r="R93" s="466"/>
      <c r="S93" s="466"/>
      <c r="T93" s="466"/>
      <c r="U93" s="466"/>
      <c r="V93" s="466"/>
      <c r="W93" s="467"/>
      <c r="X93" s="438"/>
      <c r="Y93" s="438"/>
      <c r="Z93" s="438"/>
      <c r="AA93" s="438"/>
      <c r="AB93" s="438"/>
      <c r="AC93" s="438"/>
      <c r="AD93" s="438"/>
      <c r="AE93" s="438"/>
      <c r="AF93" s="438"/>
      <c r="AG93" s="438"/>
      <c r="AH93" s="438"/>
      <c r="AI93" s="438"/>
      <c r="AJ93" s="438"/>
      <c r="AK93" s="438"/>
      <c r="AL93" s="444"/>
      <c r="AM93" s="432"/>
      <c r="AN93" s="438"/>
      <c r="AO93" s="432"/>
      <c r="AP93" s="432"/>
      <c r="AQ93" s="432"/>
      <c r="AR93" s="232"/>
      <c r="AS93" s="232"/>
      <c r="AT93" s="232"/>
      <c r="AU93" s="329"/>
      <c r="AV93" s="329"/>
      <c r="AW93" s="329"/>
      <c r="AX93" s="329"/>
      <c r="AY93" s="329"/>
      <c r="AZ93" s="329"/>
      <c r="BA93" s="329"/>
      <c r="BB93" s="329"/>
      <c r="BC93" s="329"/>
      <c r="BD93" s="329"/>
      <c r="BE93" s="232"/>
      <c r="BF93" s="232"/>
      <c r="BG93" s="233"/>
    </row>
    <row r="94" spans="1:83" ht="15.75" customHeight="1">
      <c r="A94" s="231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32"/>
      <c r="BD94" s="232"/>
      <c r="BE94" s="232"/>
      <c r="BF94" s="232"/>
      <c r="BG94" s="233"/>
    </row>
    <row r="95" spans="1:83" s="357" customFormat="1" ht="270.75" customHeight="1">
      <c r="A95" s="351"/>
      <c r="B95" s="507" t="s">
        <v>824</v>
      </c>
      <c r="C95" s="508"/>
      <c r="D95" s="508"/>
      <c r="E95" s="508"/>
      <c r="F95" s="508"/>
      <c r="G95" s="508"/>
      <c r="H95" s="508"/>
      <c r="I95" s="509"/>
      <c r="J95" s="510" t="s">
        <v>857</v>
      </c>
      <c r="K95" s="511"/>
      <c r="L95" s="511"/>
      <c r="M95" s="511"/>
      <c r="N95" s="511"/>
      <c r="O95" s="511"/>
      <c r="P95" s="511"/>
      <c r="Q95" s="511"/>
      <c r="R95" s="511"/>
      <c r="S95" s="511"/>
      <c r="T95" s="511"/>
      <c r="U95" s="511"/>
      <c r="V95" s="511"/>
      <c r="W95" s="512"/>
      <c r="X95" s="506" t="s">
        <v>774</v>
      </c>
      <c r="Y95" s="506"/>
      <c r="Z95" s="506" t="s">
        <v>775</v>
      </c>
      <c r="AA95" s="506"/>
      <c r="AB95" s="506" t="s">
        <v>776</v>
      </c>
      <c r="AC95" s="506"/>
      <c r="AD95" s="506" t="s">
        <v>777</v>
      </c>
      <c r="AE95" s="506"/>
      <c r="AF95" s="506" t="s">
        <v>778</v>
      </c>
      <c r="AG95" s="506"/>
      <c r="AH95" s="506" t="s">
        <v>779</v>
      </c>
      <c r="AI95" s="506"/>
      <c r="AJ95" s="437" t="s">
        <v>780</v>
      </c>
      <c r="AK95" s="437"/>
      <c r="AL95" s="382" t="s">
        <v>784</v>
      </c>
      <c r="AM95" s="352" t="s">
        <v>781</v>
      </c>
      <c r="AN95" s="382" t="s">
        <v>855</v>
      </c>
      <c r="AO95" s="352" t="s">
        <v>785</v>
      </c>
      <c r="AP95" s="352" t="s">
        <v>843</v>
      </c>
      <c r="AQ95" s="352" t="s">
        <v>840</v>
      </c>
      <c r="AR95" s="354"/>
      <c r="AS95" s="354"/>
      <c r="AT95" s="354"/>
      <c r="AU95" s="354"/>
      <c r="AV95" s="354"/>
      <c r="AW95" s="354"/>
      <c r="AX95" s="354"/>
      <c r="AY95" s="354"/>
      <c r="AZ95" s="354"/>
      <c r="BA95" s="354"/>
      <c r="BB95" s="354"/>
      <c r="BC95" s="354"/>
      <c r="BD95" s="354"/>
      <c r="BE95" s="355"/>
      <c r="BF95" s="355"/>
      <c r="BG95" s="356"/>
      <c r="BK95" s="333" t="s">
        <v>815</v>
      </c>
      <c r="BL95" s="333" t="s">
        <v>266</v>
      </c>
      <c r="BM95" s="333" t="s">
        <v>266</v>
      </c>
      <c r="BN95" s="333" t="s">
        <v>816</v>
      </c>
      <c r="BO95" s="333" t="s">
        <v>817</v>
      </c>
      <c r="BP95" s="333" t="s">
        <v>818</v>
      </c>
      <c r="BQ95" s="333" t="s">
        <v>819</v>
      </c>
      <c r="BR95" s="333" t="s">
        <v>784</v>
      </c>
      <c r="BS95" s="334" t="s">
        <v>821</v>
      </c>
      <c r="BT95" s="334" t="s">
        <v>781</v>
      </c>
      <c r="BU95" s="333" t="s">
        <v>820</v>
      </c>
      <c r="BV95" s="333" t="s">
        <v>822</v>
      </c>
      <c r="BW95" s="333" t="s">
        <v>822</v>
      </c>
      <c r="BX95" s="333" t="s">
        <v>858</v>
      </c>
    </row>
    <row r="96" spans="1:83" ht="24.95" customHeight="1">
      <c r="A96" s="231"/>
      <c r="B96" s="436">
        <v>1</v>
      </c>
      <c r="C96" s="439" t="s">
        <v>521</v>
      </c>
      <c r="D96" s="440"/>
      <c r="E96" s="440"/>
      <c r="F96" s="441"/>
      <c r="G96" s="441"/>
      <c r="H96" s="441"/>
      <c r="I96" s="442"/>
      <c r="J96" s="459"/>
      <c r="K96" s="460"/>
      <c r="L96" s="460"/>
      <c r="M96" s="460"/>
      <c r="N96" s="460"/>
      <c r="O96" s="460"/>
      <c r="P96" s="460"/>
      <c r="Q96" s="460"/>
      <c r="R96" s="460"/>
      <c r="S96" s="460"/>
      <c r="T96" s="460"/>
      <c r="U96" s="460"/>
      <c r="V96" s="460"/>
      <c r="W96" s="461"/>
      <c r="X96" s="438"/>
      <c r="Y96" s="438"/>
      <c r="Z96" s="438"/>
      <c r="AA96" s="438"/>
      <c r="AB96" s="438"/>
      <c r="AC96" s="438"/>
      <c r="AD96" s="438"/>
      <c r="AE96" s="438"/>
      <c r="AF96" s="438"/>
      <c r="AG96" s="438"/>
      <c r="AH96" s="438"/>
      <c r="AI96" s="438"/>
      <c r="AJ96" s="438"/>
      <c r="AK96" s="438"/>
      <c r="AL96" s="438"/>
      <c r="AM96" s="430" t="str">
        <f>IF(J96&lt;&gt;"",BT96,"")</f>
        <v/>
      </c>
      <c r="AN96" s="438"/>
      <c r="AO96" s="430" t="str">
        <f>BU96</f>
        <v/>
      </c>
      <c r="AP96" s="430" t="str">
        <f>BW96</f>
        <v/>
      </c>
      <c r="AQ96" s="430" t="str">
        <f>(IF(COUNTA(J96:S107)&lt;&gt;0,CONCATENATE(IF(AND(BV101&gt;=90,BV101&lt;=100),Datos!AR2,IF(AND(BV101&gt;=50,BV101&lt;=89),Datos!AR3,IF(BV101&lt;50,Datos!AR4,"")))," (",BV101,")",),""))</f>
        <v/>
      </c>
      <c r="AR96" s="329"/>
      <c r="AS96" s="329"/>
      <c r="AT96" s="329"/>
      <c r="AU96" s="329"/>
      <c r="AV96" s="329"/>
      <c r="AW96" s="329"/>
      <c r="AX96" s="329"/>
      <c r="AY96" s="329"/>
      <c r="AZ96" s="329"/>
      <c r="BA96" s="329"/>
      <c r="BB96" s="329"/>
      <c r="BC96" s="329"/>
      <c r="BD96" s="329"/>
      <c r="BE96" s="232"/>
      <c r="BF96" s="232"/>
      <c r="BG96" s="233"/>
      <c r="BK96" s="331">
        <f>IF(X96=Datos!$AJ$2,10,0)</f>
        <v>0</v>
      </c>
      <c r="BL96" s="331">
        <f>IF(Z96=Datos!$AK$2,10,0)</f>
        <v>0</v>
      </c>
      <c r="BM96" s="331">
        <f>IF(AB96=Datos!$AL$2,10,0)</f>
        <v>0</v>
      </c>
      <c r="BN96" s="331">
        <f>IF(AD96=Datos!AM$2,15,0)</f>
        <v>0</v>
      </c>
      <c r="BO96" s="335">
        <f>IF($AF96=Datos!$AN$2,15,IF($AF96=Datos!$AN$3,10,0))</f>
        <v>0</v>
      </c>
      <c r="BP96" s="331">
        <f>IF(AH96=Datos!AO$2,15,0)</f>
        <v>0</v>
      </c>
      <c r="BQ96" s="331">
        <f>IF(AJ96=Datos!$AP$2,15,0)</f>
        <v>0</v>
      </c>
      <c r="BR96" s="335">
        <f>IF($AL96=Datos!$AQ$2,10,IF($AL96=Datos!$AQ$3,5,0))</f>
        <v>0</v>
      </c>
      <c r="BS96" s="331">
        <f>SUM(BK96:BR96)</f>
        <v>0</v>
      </c>
      <c r="BT96" s="331" t="str">
        <f>IF(J96&lt;&gt;"",IF(BS96&gt;=90,Datos!AR$2,IF(AND(BS96&gt;=80,BS96&lt;=89),Datos!AR$3,Datos!AR$4)),"")</f>
        <v/>
      </c>
      <c r="BU96" s="331" t="str">
        <f>IF(AN96&lt;&gt;"",VLOOKUP(AN96,Datos!AV:AW,2,0),"")</f>
        <v/>
      </c>
      <c r="BV96" s="378" t="str">
        <f>IF(AND(BU96&lt;&gt;"",BT96&lt;&gt;""),INDEX($BN$88:$BQ$91,MATCH(BT96,$BN$88:$BN$91,0),MATCH(BU96,$BN$88:$BQ$88,0)),"")</f>
        <v/>
      </c>
      <c r="BW96" s="239" t="str">
        <f>IF(BV96=100,"Fuerte",IF(BV96=50,"Moderado",IF(BV96=0,"Débil","")))</f>
        <v/>
      </c>
      <c r="BX96" s="427" t="str">
        <f>IF(COUNTA(J96:S107)&lt;&gt;0,IF(AND(BV101&gt;=90,BV101&lt;=100),Datos!AR2,IF(AND(BV101&gt;49,BV101&lt;90),Datos!AR3,IF(BV101&lt;50,Datos!AR4,""))),"sin controles")</f>
        <v>sin controles</v>
      </c>
    </row>
    <row r="97" spans="1:76" ht="24.95" customHeight="1">
      <c r="A97" s="231"/>
      <c r="B97" s="436"/>
      <c r="C97" s="439" t="s">
        <v>522</v>
      </c>
      <c r="D97" s="440"/>
      <c r="E97" s="440"/>
      <c r="F97" s="441"/>
      <c r="G97" s="441"/>
      <c r="H97" s="441"/>
      <c r="I97" s="442"/>
      <c r="J97" s="462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  <c r="V97" s="463"/>
      <c r="W97" s="464"/>
      <c r="X97" s="438"/>
      <c r="Y97" s="438"/>
      <c r="Z97" s="438"/>
      <c r="AA97" s="438"/>
      <c r="AB97" s="438"/>
      <c r="AC97" s="438"/>
      <c r="AD97" s="438"/>
      <c r="AE97" s="438"/>
      <c r="AF97" s="438"/>
      <c r="AG97" s="438"/>
      <c r="AH97" s="438"/>
      <c r="AI97" s="438"/>
      <c r="AJ97" s="438"/>
      <c r="AK97" s="438"/>
      <c r="AL97" s="438"/>
      <c r="AM97" s="431"/>
      <c r="AN97" s="438"/>
      <c r="AO97" s="431"/>
      <c r="AP97" s="431"/>
      <c r="AQ97" s="431"/>
      <c r="AR97" s="329"/>
      <c r="AS97" s="329"/>
      <c r="AT97" s="329"/>
      <c r="AU97" s="329"/>
      <c r="AV97" s="329"/>
      <c r="AW97" s="329"/>
      <c r="AX97" s="329"/>
      <c r="AY97" s="329"/>
      <c r="AZ97" s="329"/>
      <c r="BA97" s="329"/>
      <c r="BB97" s="329"/>
      <c r="BC97" s="329"/>
      <c r="BD97" s="329"/>
      <c r="BE97" s="232"/>
      <c r="BF97" s="232"/>
      <c r="BG97" s="233"/>
      <c r="BK97" s="331">
        <f>IF(X99=Datos!$AJ$2,10,0)</f>
        <v>0</v>
      </c>
      <c r="BL97" s="239">
        <f>IF(Z99=Datos!$AK$2,15,0)</f>
        <v>0</v>
      </c>
      <c r="BM97" s="239">
        <f>IF(AB99=Datos!$AL$2,15,0)</f>
        <v>0</v>
      </c>
      <c r="BN97" s="239">
        <f>IF(AD99=Datos!AM$2,15,0)</f>
        <v>0</v>
      </c>
      <c r="BO97" s="335">
        <f>IF($AF99=Datos!$AN$2,15,IF($AF99=Datos!$AN$3,10,0))</f>
        <v>0</v>
      </c>
      <c r="BP97" s="239">
        <f>IF(AH99=Datos!AO$2,15,0)</f>
        <v>0</v>
      </c>
      <c r="BQ97" s="239">
        <f>IF(AJ99=Datos!$AP$2,15,0)</f>
        <v>0</v>
      </c>
      <c r="BR97" s="335">
        <f>IF($AL99=Datos!$AQ$2,10,IF($AL99=Datos!$AQ$3,5,0))</f>
        <v>0</v>
      </c>
      <c r="BS97" s="331">
        <f t="shared" ref="BS97:BS99" si="3">SUM(BK97:BQ97)</f>
        <v>0</v>
      </c>
      <c r="BT97" s="331" t="str">
        <f>IF(J99&lt;&gt;"",IF(BS97&gt;96,Datos!AR$2,IF(AND(BS97&gt;85,BS97&lt;97),Datos!AR$3,Datos!AR$4)),"")</f>
        <v/>
      </c>
      <c r="BU97" s="331" t="str">
        <f>IF(AN99&lt;&gt;"",VLOOKUP(AN99,Datos!AV:AW,2,0),"")</f>
        <v/>
      </c>
      <c r="BV97" s="378" t="str">
        <f t="shared" ref="BV97:BV99" si="4">IF(AND(BU97&lt;&gt;"",BT97&lt;&gt;""),INDEX($BN$88:$BQ$91,MATCH(BT97,$BN$88:$BN$91,0),MATCH(BU97,$BN$88:$BQ$88,0)),"")</f>
        <v/>
      </c>
      <c r="BW97" s="239" t="str">
        <f t="shared" ref="BW97:BW99" si="5">IF(BV97=100,"Fuerte",IF(BV97=50,"Moderado",IF(BV97=0,"Débil","")))</f>
        <v/>
      </c>
      <c r="BX97" s="428"/>
    </row>
    <row r="98" spans="1:76" ht="24.95" customHeight="1">
      <c r="A98" s="231"/>
      <c r="B98" s="436"/>
      <c r="C98" s="439" t="s">
        <v>523</v>
      </c>
      <c r="D98" s="440"/>
      <c r="E98" s="440"/>
      <c r="F98" s="441"/>
      <c r="G98" s="441"/>
      <c r="H98" s="441"/>
      <c r="I98" s="442"/>
      <c r="J98" s="465"/>
      <c r="K98" s="466"/>
      <c r="L98" s="466"/>
      <c r="M98" s="466"/>
      <c r="N98" s="466"/>
      <c r="O98" s="466"/>
      <c r="P98" s="466"/>
      <c r="Q98" s="466"/>
      <c r="R98" s="466"/>
      <c r="S98" s="466"/>
      <c r="T98" s="466"/>
      <c r="U98" s="466"/>
      <c r="V98" s="466"/>
      <c r="W98" s="467"/>
      <c r="X98" s="438"/>
      <c r="Y98" s="438"/>
      <c r="Z98" s="438"/>
      <c r="AA98" s="438"/>
      <c r="AB98" s="438"/>
      <c r="AC98" s="438"/>
      <c r="AD98" s="438"/>
      <c r="AE98" s="438"/>
      <c r="AF98" s="438"/>
      <c r="AG98" s="438"/>
      <c r="AH98" s="438"/>
      <c r="AI98" s="438"/>
      <c r="AJ98" s="438"/>
      <c r="AK98" s="438"/>
      <c r="AL98" s="438"/>
      <c r="AM98" s="432"/>
      <c r="AN98" s="438"/>
      <c r="AO98" s="432"/>
      <c r="AP98" s="432"/>
      <c r="AQ98" s="431"/>
      <c r="AR98" s="329"/>
      <c r="AS98" s="329"/>
      <c r="AT98" s="329"/>
      <c r="AU98" s="329"/>
      <c r="AV98" s="329"/>
      <c r="AW98" s="329"/>
      <c r="AX98" s="329"/>
      <c r="AY98" s="329"/>
      <c r="AZ98" s="329"/>
      <c r="BA98" s="329"/>
      <c r="BB98" s="329"/>
      <c r="BC98" s="329"/>
      <c r="BD98" s="329"/>
      <c r="BE98" s="232"/>
      <c r="BF98" s="232"/>
      <c r="BG98" s="233"/>
      <c r="BK98" s="331">
        <f>IF(X102=Datos!$AJ$2,10,0)</f>
        <v>0</v>
      </c>
      <c r="BL98" s="239">
        <f>IF(Z102=Datos!$AK$2,15,0)</f>
        <v>0</v>
      </c>
      <c r="BM98" s="239">
        <f>IF(AB102=Datos!$AL$2,15,0)</f>
        <v>0</v>
      </c>
      <c r="BN98" s="239">
        <f>IF(AD102=Datos!AM$2,15,0)</f>
        <v>0</v>
      </c>
      <c r="BO98" s="335">
        <f>IF($AF102=Datos!$AN$2,15,IF($AF102=Datos!$AN$3,10,0))</f>
        <v>0</v>
      </c>
      <c r="BP98" s="239">
        <f>IF(AH102=Datos!AO$2,15,0)</f>
        <v>0</v>
      </c>
      <c r="BQ98" s="239">
        <f>IF(AJ102=Datos!$AP$2,15,0)</f>
        <v>0</v>
      </c>
      <c r="BR98" s="335">
        <f>IF($AL102=Datos!$AQ$2,10,IF($AL102=Datos!$AQ$3,5,0))</f>
        <v>0</v>
      </c>
      <c r="BS98" s="331">
        <f t="shared" si="3"/>
        <v>0</v>
      </c>
      <c r="BT98" s="331" t="str">
        <f>IF(J102&lt;&gt;"",IF(BS98&gt;96,Datos!AR$2,IF(AND(BS98&gt;85,BS98&lt;97),Datos!AR$3,Datos!AR$4)),"")</f>
        <v/>
      </c>
      <c r="BU98" s="331" t="str">
        <f>IF(AN102&lt;&gt;"",VLOOKUP(AN102,Datos!AV:AW,2,0),"")</f>
        <v/>
      </c>
      <c r="BV98" s="378" t="str">
        <f t="shared" si="4"/>
        <v/>
      </c>
      <c r="BW98" s="239" t="str">
        <f t="shared" si="5"/>
        <v/>
      </c>
      <c r="BX98" s="428"/>
    </row>
    <row r="99" spans="1:76" ht="24.95" customHeight="1">
      <c r="A99" s="231"/>
      <c r="B99" s="436">
        <v>2</v>
      </c>
      <c r="C99" s="439" t="s">
        <v>521</v>
      </c>
      <c r="D99" s="440"/>
      <c r="E99" s="440"/>
      <c r="F99" s="441"/>
      <c r="G99" s="441"/>
      <c r="H99" s="441"/>
      <c r="I99" s="442"/>
      <c r="J99" s="459"/>
      <c r="K99" s="460"/>
      <c r="L99" s="460"/>
      <c r="M99" s="460"/>
      <c r="N99" s="460"/>
      <c r="O99" s="460"/>
      <c r="P99" s="460"/>
      <c r="Q99" s="460"/>
      <c r="R99" s="460"/>
      <c r="S99" s="460"/>
      <c r="T99" s="460"/>
      <c r="U99" s="460"/>
      <c r="V99" s="460"/>
      <c r="W99" s="461"/>
      <c r="X99" s="438"/>
      <c r="Y99" s="438"/>
      <c r="Z99" s="438"/>
      <c r="AA99" s="438"/>
      <c r="AB99" s="438"/>
      <c r="AC99" s="438"/>
      <c r="AD99" s="438"/>
      <c r="AE99" s="438"/>
      <c r="AF99" s="438"/>
      <c r="AG99" s="438"/>
      <c r="AH99" s="438"/>
      <c r="AI99" s="438"/>
      <c r="AJ99" s="438"/>
      <c r="AK99" s="438"/>
      <c r="AL99" s="438"/>
      <c r="AM99" s="430" t="str">
        <f>IF(J99&lt;&gt;"",BT97,"")</f>
        <v/>
      </c>
      <c r="AN99" s="438"/>
      <c r="AO99" s="430" t="str">
        <f>BU97</f>
        <v/>
      </c>
      <c r="AP99" s="430" t="str">
        <f>BW97</f>
        <v/>
      </c>
      <c r="AQ99" s="431"/>
      <c r="AR99" s="329"/>
      <c r="AS99" s="329"/>
      <c r="AT99" s="329"/>
      <c r="AU99" s="329"/>
      <c r="AV99" s="329"/>
      <c r="AW99" s="329"/>
      <c r="AX99" s="329"/>
      <c r="AY99" s="329"/>
      <c r="AZ99" s="329"/>
      <c r="BA99" s="329"/>
      <c r="BB99" s="329"/>
      <c r="BC99" s="329"/>
      <c r="BD99" s="329"/>
      <c r="BE99" s="232"/>
      <c r="BF99" s="232"/>
      <c r="BG99" s="233"/>
      <c r="BK99" s="331">
        <f>IF(X105=Datos!$AJ$2,10,0)</f>
        <v>0</v>
      </c>
      <c r="BL99" s="239">
        <f>IF(Z105=Datos!$AK$2,15,0)</f>
        <v>0</v>
      </c>
      <c r="BM99" s="239">
        <f>IF(AB105=Datos!$AL$2,15,0)</f>
        <v>0</v>
      </c>
      <c r="BN99" s="239">
        <f>IF(AD105=Datos!AM$2,15,0)</f>
        <v>0</v>
      </c>
      <c r="BO99" s="335">
        <f>IF($AF105=Datos!$AN$2,15,IF($AF105=Datos!$AN$3,10,0))</f>
        <v>0</v>
      </c>
      <c r="BP99" s="239">
        <f>IF(AH105=Datos!AO$2,15,0)</f>
        <v>0</v>
      </c>
      <c r="BQ99" s="239">
        <f>IF(AJ105=Datos!$AP$2,15,0)</f>
        <v>0</v>
      </c>
      <c r="BR99" s="335">
        <f>IF($AL105=Datos!$AQ$2,10,IF($AL105=Datos!$AQ$3,5,0))</f>
        <v>0</v>
      </c>
      <c r="BS99" s="331">
        <f t="shared" si="3"/>
        <v>0</v>
      </c>
      <c r="BT99" s="331" t="str">
        <f>IF(J105&lt;&gt;"",IF(BS99&gt;96,Datos!AR$2,IF(AND(BS99&gt;85,BS99&lt;97),Datos!AR$3,Datos!AR$4)),"")</f>
        <v/>
      </c>
      <c r="BU99" s="331" t="str">
        <f>IF(AN105&lt;&gt;"",VLOOKUP(AN105,Datos!AV:AW,2,0),"")</f>
        <v/>
      </c>
      <c r="BV99" s="378" t="str">
        <f t="shared" si="4"/>
        <v/>
      </c>
      <c r="BW99" s="239" t="str">
        <f t="shared" si="5"/>
        <v/>
      </c>
      <c r="BX99" s="428"/>
    </row>
    <row r="100" spans="1:76" ht="24.95" customHeight="1">
      <c r="A100" s="231"/>
      <c r="B100" s="436"/>
      <c r="C100" s="439" t="s">
        <v>522</v>
      </c>
      <c r="D100" s="440"/>
      <c r="E100" s="440"/>
      <c r="F100" s="441"/>
      <c r="G100" s="441"/>
      <c r="H100" s="441"/>
      <c r="I100" s="442"/>
      <c r="J100" s="462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4"/>
      <c r="X100" s="438"/>
      <c r="Y100" s="438"/>
      <c r="Z100" s="438"/>
      <c r="AA100" s="438"/>
      <c r="AB100" s="438"/>
      <c r="AC100" s="438"/>
      <c r="AD100" s="438"/>
      <c r="AE100" s="438"/>
      <c r="AF100" s="438"/>
      <c r="AG100" s="438"/>
      <c r="AH100" s="438"/>
      <c r="AI100" s="438"/>
      <c r="AJ100" s="438"/>
      <c r="AK100" s="438"/>
      <c r="AL100" s="438"/>
      <c r="AM100" s="431"/>
      <c r="AN100" s="438"/>
      <c r="AO100" s="431"/>
      <c r="AP100" s="431"/>
      <c r="AQ100" s="431"/>
      <c r="AR100" s="329"/>
      <c r="AS100" s="329"/>
      <c r="AT100" s="329"/>
      <c r="AU100" s="329"/>
      <c r="AV100" s="329"/>
      <c r="AW100" s="329"/>
      <c r="AX100" s="329"/>
      <c r="AY100" s="329"/>
      <c r="AZ100" s="329"/>
      <c r="BA100" s="329"/>
      <c r="BB100" s="329"/>
      <c r="BC100" s="329"/>
      <c r="BD100" s="329"/>
      <c r="BE100" s="232"/>
      <c r="BF100" s="232"/>
      <c r="BG100" s="233"/>
      <c r="BK100" s="239"/>
      <c r="BL100" s="239"/>
      <c r="BM100" s="239"/>
      <c r="BN100" s="239"/>
      <c r="BO100" s="336"/>
      <c r="BP100" s="239"/>
      <c r="BQ100" s="239"/>
      <c r="BR100" s="239"/>
      <c r="BS100" s="239"/>
      <c r="BT100" s="239"/>
      <c r="BU100" s="239"/>
      <c r="BV100" s="239"/>
      <c r="BW100" s="239"/>
      <c r="BX100" s="429"/>
    </row>
    <row r="101" spans="1:76" ht="24.95" customHeight="1">
      <c r="A101" s="231"/>
      <c r="B101" s="436"/>
      <c r="C101" s="439" t="s">
        <v>523</v>
      </c>
      <c r="D101" s="440"/>
      <c r="E101" s="440"/>
      <c r="F101" s="441"/>
      <c r="G101" s="441"/>
      <c r="H101" s="441"/>
      <c r="I101" s="442"/>
      <c r="J101" s="465"/>
      <c r="K101" s="466"/>
      <c r="L101" s="466"/>
      <c r="M101" s="466"/>
      <c r="N101" s="466"/>
      <c r="O101" s="466"/>
      <c r="P101" s="466"/>
      <c r="Q101" s="466"/>
      <c r="R101" s="466"/>
      <c r="S101" s="466"/>
      <c r="T101" s="466"/>
      <c r="U101" s="466"/>
      <c r="V101" s="466"/>
      <c r="W101" s="467"/>
      <c r="X101" s="438"/>
      <c r="Y101" s="438"/>
      <c r="Z101" s="438"/>
      <c r="AA101" s="438"/>
      <c r="AB101" s="438"/>
      <c r="AC101" s="438"/>
      <c r="AD101" s="438"/>
      <c r="AE101" s="438"/>
      <c r="AF101" s="438"/>
      <c r="AG101" s="438"/>
      <c r="AH101" s="438"/>
      <c r="AI101" s="438"/>
      <c r="AJ101" s="438"/>
      <c r="AK101" s="438"/>
      <c r="AL101" s="438"/>
      <c r="AM101" s="432"/>
      <c r="AN101" s="438"/>
      <c r="AO101" s="432"/>
      <c r="AP101" s="432"/>
      <c r="AQ101" s="431"/>
      <c r="AR101" s="329"/>
      <c r="AS101" s="329"/>
      <c r="AT101" s="329"/>
      <c r="AU101" s="329"/>
      <c r="AV101" s="329"/>
      <c r="AW101" s="329"/>
      <c r="AX101" s="329"/>
      <c r="AY101" s="329"/>
      <c r="AZ101" s="329"/>
      <c r="BA101" s="329"/>
      <c r="BB101" s="329"/>
      <c r="BC101" s="329"/>
      <c r="BD101" s="329"/>
      <c r="BE101" s="232"/>
      <c r="BF101" s="232"/>
      <c r="BG101" s="233"/>
      <c r="BU101" s="239" t="s">
        <v>102</v>
      </c>
      <c r="BV101" s="239">
        <f>ROUND(IF(COUNTA(J96:S107)=0,0,SUM(BV96:BV99)/(COUNTA(J96:S107))),1)</f>
        <v>0</v>
      </c>
    </row>
    <row r="102" spans="1:76" ht="24.95" customHeight="1">
      <c r="A102" s="231"/>
      <c r="B102" s="436">
        <v>3</v>
      </c>
      <c r="C102" s="439" t="s">
        <v>521</v>
      </c>
      <c r="D102" s="440"/>
      <c r="E102" s="440"/>
      <c r="F102" s="441"/>
      <c r="G102" s="441"/>
      <c r="H102" s="441"/>
      <c r="I102" s="442"/>
      <c r="J102" s="459"/>
      <c r="K102" s="460"/>
      <c r="L102" s="460"/>
      <c r="M102" s="460"/>
      <c r="N102" s="460"/>
      <c r="O102" s="460"/>
      <c r="P102" s="460"/>
      <c r="Q102" s="460"/>
      <c r="R102" s="460"/>
      <c r="S102" s="460"/>
      <c r="T102" s="460"/>
      <c r="U102" s="460"/>
      <c r="V102" s="460"/>
      <c r="W102" s="461"/>
      <c r="X102" s="438"/>
      <c r="Y102" s="438"/>
      <c r="Z102" s="438"/>
      <c r="AA102" s="438"/>
      <c r="AB102" s="438"/>
      <c r="AC102" s="438"/>
      <c r="AD102" s="438"/>
      <c r="AE102" s="438"/>
      <c r="AF102" s="438"/>
      <c r="AG102" s="438"/>
      <c r="AH102" s="438"/>
      <c r="AI102" s="438"/>
      <c r="AJ102" s="438"/>
      <c r="AK102" s="438"/>
      <c r="AL102" s="438"/>
      <c r="AM102" s="430" t="str">
        <f>IF(J102&lt;&gt;"",BT98,"")</f>
        <v/>
      </c>
      <c r="AN102" s="438"/>
      <c r="AO102" s="430" t="str">
        <f>BU98</f>
        <v/>
      </c>
      <c r="AP102" s="430" t="str">
        <f>BW98</f>
        <v/>
      </c>
      <c r="AQ102" s="431"/>
      <c r="AR102" s="329"/>
      <c r="AS102" s="329"/>
      <c r="AT102" s="329"/>
      <c r="AU102" s="329"/>
      <c r="AV102" s="329"/>
      <c r="AW102" s="329"/>
      <c r="AX102" s="329"/>
      <c r="AY102" s="329"/>
      <c r="AZ102" s="329"/>
      <c r="BA102" s="329"/>
      <c r="BB102" s="329"/>
      <c r="BC102" s="329"/>
      <c r="BD102" s="329"/>
      <c r="BE102" s="232"/>
      <c r="BF102" s="232"/>
      <c r="BG102" s="233"/>
      <c r="BN102" s="239"/>
      <c r="BO102" s="337" t="s">
        <v>782</v>
      </c>
      <c r="BP102" s="337" t="s">
        <v>783</v>
      </c>
      <c r="BQ102" s="337" t="s">
        <v>805</v>
      </c>
      <c r="BR102" s="31"/>
    </row>
    <row r="103" spans="1:76" ht="24.95" customHeight="1">
      <c r="A103" s="231"/>
      <c r="B103" s="436"/>
      <c r="C103" s="439" t="s">
        <v>522</v>
      </c>
      <c r="D103" s="440"/>
      <c r="E103" s="440"/>
      <c r="F103" s="441"/>
      <c r="G103" s="441"/>
      <c r="H103" s="441"/>
      <c r="I103" s="442"/>
      <c r="J103" s="462"/>
      <c r="K103" s="463"/>
      <c r="L103" s="463"/>
      <c r="M103" s="463"/>
      <c r="N103" s="463"/>
      <c r="O103" s="463"/>
      <c r="P103" s="463"/>
      <c r="Q103" s="463"/>
      <c r="R103" s="463"/>
      <c r="S103" s="463"/>
      <c r="T103" s="463"/>
      <c r="U103" s="463"/>
      <c r="V103" s="463"/>
      <c r="W103" s="464"/>
      <c r="X103" s="438"/>
      <c r="Y103" s="438"/>
      <c r="Z103" s="438"/>
      <c r="AA103" s="438"/>
      <c r="AB103" s="438"/>
      <c r="AC103" s="438"/>
      <c r="AD103" s="438"/>
      <c r="AE103" s="438"/>
      <c r="AF103" s="438"/>
      <c r="AG103" s="438"/>
      <c r="AH103" s="438"/>
      <c r="AI103" s="438"/>
      <c r="AJ103" s="438"/>
      <c r="AK103" s="438"/>
      <c r="AL103" s="438"/>
      <c r="AM103" s="431"/>
      <c r="AN103" s="438"/>
      <c r="AO103" s="431"/>
      <c r="AP103" s="431"/>
      <c r="AQ103" s="431"/>
      <c r="AR103" s="329"/>
      <c r="AS103" s="329"/>
      <c r="AT103" s="329"/>
      <c r="AU103" s="329"/>
      <c r="AV103" s="329"/>
      <c r="AW103" s="329"/>
      <c r="AX103" s="329"/>
      <c r="AY103" s="329"/>
      <c r="AZ103" s="329"/>
      <c r="BA103" s="329"/>
      <c r="BB103" s="329"/>
      <c r="BC103" s="329"/>
      <c r="BD103" s="329"/>
      <c r="BE103" s="232"/>
      <c r="BF103" s="232"/>
      <c r="BG103" s="233"/>
      <c r="BN103" s="337" t="s">
        <v>782</v>
      </c>
      <c r="BO103" s="239">
        <v>100</v>
      </c>
      <c r="BP103" s="239">
        <v>50</v>
      </c>
      <c r="BQ103" s="239">
        <v>0</v>
      </c>
      <c r="BR103" s="232"/>
    </row>
    <row r="104" spans="1:76" ht="24.95" customHeight="1">
      <c r="A104" s="231"/>
      <c r="B104" s="436"/>
      <c r="C104" s="439" t="s">
        <v>523</v>
      </c>
      <c r="D104" s="440"/>
      <c r="E104" s="440"/>
      <c r="F104" s="441"/>
      <c r="G104" s="441"/>
      <c r="H104" s="441"/>
      <c r="I104" s="442"/>
      <c r="J104" s="465"/>
      <c r="K104" s="466"/>
      <c r="L104" s="466"/>
      <c r="M104" s="466"/>
      <c r="N104" s="466"/>
      <c r="O104" s="466"/>
      <c r="P104" s="466"/>
      <c r="Q104" s="466"/>
      <c r="R104" s="466"/>
      <c r="S104" s="466"/>
      <c r="T104" s="466"/>
      <c r="U104" s="466"/>
      <c r="V104" s="466"/>
      <c r="W104" s="467"/>
      <c r="X104" s="438"/>
      <c r="Y104" s="438"/>
      <c r="Z104" s="438"/>
      <c r="AA104" s="438"/>
      <c r="AB104" s="438"/>
      <c r="AC104" s="438"/>
      <c r="AD104" s="438"/>
      <c r="AE104" s="438"/>
      <c r="AF104" s="438"/>
      <c r="AG104" s="438"/>
      <c r="AH104" s="438"/>
      <c r="AI104" s="438"/>
      <c r="AJ104" s="438"/>
      <c r="AK104" s="438"/>
      <c r="AL104" s="438"/>
      <c r="AM104" s="432"/>
      <c r="AN104" s="438"/>
      <c r="AO104" s="432"/>
      <c r="AP104" s="432"/>
      <c r="AQ104" s="431"/>
      <c r="AR104" s="329"/>
      <c r="AS104" s="329"/>
      <c r="AT104" s="329"/>
      <c r="AU104" s="329"/>
      <c r="AV104" s="329"/>
      <c r="AW104" s="329"/>
      <c r="AX104" s="329"/>
      <c r="AY104" s="329"/>
      <c r="AZ104" s="329"/>
      <c r="BA104" s="329"/>
      <c r="BB104" s="329"/>
      <c r="BC104" s="329"/>
      <c r="BD104" s="329"/>
      <c r="BE104" s="232"/>
      <c r="BF104" s="232"/>
      <c r="BG104" s="233"/>
      <c r="BN104" s="337" t="s">
        <v>783</v>
      </c>
      <c r="BO104" s="239">
        <v>50</v>
      </c>
      <c r="BP104" s="239">
        <v>50</v>
      </c>
      <c r="BQ104" s="239">
        <v>0</v>
      </c>
      <c r="BR104" s="232"/>
    </row>
    <row r="105" spans="1:76" ht="24.95" customHeight="1">
      <c r="A105" s="231"/>
      <c r="B105" s="436">
        <v>4</v>
      </c>
      <c r="C105" s="439" t="s">
        <v>521</v>
      </c>
      <c r="D105" s="440"/>
      <c r="E105" s="440"/>
      <c r="F105" s="441"/>
      <c r="G105" s="441"/>
      <c r="H105" s="441"/>
      <c r="I105" s="442"/>
      <c r="J105" s="459"/>
      <c r="K105" s="460"/>
      <c r="L105" s="460"/>
      <c r="M105" s="460"/>
      <c r="N105" s="460"/>
      <c r="O105" s="460"/>
      <c r="P105" s="460"/>
      <c r="Q105" s="460"/>
      <c r="R105" s="460"/>
      <c r="S105" s="460"/>
      <c r="T105" s="460"/>
      <c r="U105" s="460"/>
      <c r="V105" s="460"/>
      <c r="W105" s="461"/>
      <c r="X105" s="438"/>
      <c r="Y105" s="438"/>
      <c r="Z105" s="438"/>
      <c r="AA105" s="438"/>
      <c r="AB105" s="438"/>
      <c r="AC105" s="438"/>
      <c r="AD105" s="438"/>
      <c r="AE105" s="438"/>
      <c r="AF105" s="438"/>
      <c r="AG105" s="438"/>
      <c r="AH105" s="438"/>
      <c r="AI105" s="438"/>
      <c r="AJ105" s="438"/>
      <c r="AK105" s="438"/>
      <c r="AL105" s="438"/>
      <c r="AM105" s="430" t="str">
        <f>IF(J105&lt;&gt;"",BT99,"")</f>
        <v/>
      </c>
      <c r="AN105" s="438"/>
      <c r="AO105" s="430" t="str">
        <f>BU99</f>
        <v/>
      </c>
      <c r="AP105" s="430" t="str">
        <f>BW99</f>
        <v/>
      </c>
      <c r="AQ105" s="431"/>
      <c r="AR105" s="329"/>
      <c r="AS105" s="329"/>
      <c r="AT105" s="329"/>
      <c r="AU105" s="329"/>
      <c r="AV105" s="329"/>
      <c r="AW105" s="329"/>
      <c r="AX105" s="329"/>
      <c r="AY105" s="329"/>
      <c r="AZ105" s="329"/>
      <c r="BA105" s="329"/>
      <c r="BB105" s="329"/>
      <c r="BC105" s="329"/>
      <c r="BD105" s="329"/>
      <c r="BE105" s="232"/>
      <c r="BF105" s="232"/>
      <c r="BG105" s="233"/>
      <c r="BN105" s="337" t="s">
        <v>805</v>
      </c>
      <c r="BO105" s="239">
        <v>0</v>
      </c>
      <c r="BP105" s="239">
        <v>0</v>
      </c>
      <c r="BQ105" s="239">
        <v>0</v>
      </c>
      <c r="BR105" s="232"/>
    </row>
    <row r="106" spans="1:76" ht="24.95" customHeight="1">
      <c r="A106" s="231"/>
      <c r="B106" s="436"/>
      <c r="C106" s="439" t="s">
        <v>522</v>
      </c>
      <c r="D106" s="440"/>
      <c r="E106" s="440"/>
      <c r="F106" s="441"/>
      <c r="G106" s="441"/>
      <c r="H106" s="441"/>
      <c r="I106" s="442"/>
      <c r="J106" s="462"/>
      <c r="K106" s="463"/>
      <c r="L106" s="463"/>
      <c r="M106" s="463"/>
      <c r="N106" s="463"/>
      <c r="O106" s="463"/>
      <c r="P106" s="463"/>
      <c r="Q106" s="463"/>
      <c r="R106" s="463"/>
      <c r="S106" s="463"/>
      <c r="T106" s="463"/>
      <c r="U106" s="463"/>
      <c r="V106" s="463"/>
      <c r="W106" s="464"/>
      <c r="X106" s="438"/>
      <c r="Y106" s="438"/>
      <c r="Z106" s="438"/>
      <c r="AA106" s="438"/>
      <c r="AB106" s="438"/>
      <c r="AC106" s="438"/>
      <c r="AD106" s="438"/>
      <c r="AE106" s="438"/>
      <c r="AF106" s="438"/>
      <c r="AG106" s="438"/>
      <c r="AH106" s="438"/>
      <c r="AI106" s="438"/>
      <c r="AJ106" s="438"/>
      <c r="AK106" s="438"/>
      <c r="AL106" s="438"/>
      <c r="AM106" s="431"/>
      <c r="AN106" s="438"/>
      <c r="AO106" s="431"/>
      <c r="AP106" s="431"/>
      <c r="AQ106" s="431"/>
      <c r="AR106" s="329"/>
      <c r="AS106" s="329"/>
      <c r="AT106" s="329"/>
      <c r="AU106" s="329"/>
      <c r="AV106" s="329"/>
      <c r="AW106" s="329"/>
      <c r="AX106" s="329"/>
      <c r="AY106" s="329"/>
      <c r="AZ106" s="329"/>
      <c r="BA106" s="329"/>
      <c r="BB106" s="329"/>
      <c r="BC106" s="329"/>
      <c r="BD106" s="329"/>
      <c r="BE106" s="232"/>
      <c r="BF106" s="232"/>
      <c r="BG106" s="233"/>
      <c r="BK106" s="232"/>
      <c r="BL106" s="232"/>
      <c r="BM106" s="232"/>
      <c r="BN106" s="232"/>
      <c r="BO106" s="232"/>
      <c r="BP106" s="232"/>
      <c r="BQ106" s="232"/>
      <c r="BR106" s="232"/>
      <c r="BS106" s="232"/>
      <c r="BT106" s="232"/>
      <c r="BU106" s="232"/>
    </row>
    <row r="107" spans="1:76" ht="24.95" customHeight="1">
      <c r="A107" s="231"/>
      <c r="B107" s="436"/>
      <c r="C107" s="439" t="s">
        <v>523</v>
      </c>
      <c r="D107" s="440"/>
      <c r="E107" s="440"/>
      <c r="F107" s="441"/>
      <c r="G107" s="441"/>
      <c r="H107" s="441"/>
      <c r="I107" s="442"/>
      <c r="J107" s="465"/>
      <c r="K107" s="466"/>
      <c r="L107" s="466"/>
      <c r="M107" s="466"/>
      <c r="N107" s="466"/>
      <c r="O107" s="466"/>
      <c r="P107" s="466"/>
      <c r="Q107" s="466"/>
      <c r="R107" s="466"/>
      <c r="S107" s="466"/>
      <c r="T107" s="466"/>
      <c r="U107" s="466"/>
      <c r="V107" s="466"/>
      <c r="W107" s="467"/>
      <c r="X107" s="438"/>
      <c r="Y107" s="438"/>
      <c r="Z107" s="438"/>
      <c r="AA107" s="438"/>
      <c r="AB107" s="438"/>
      <c r="AC107" s="438"/>
      <c r="AD107" s="438"/>
      <c r="AE107" s="438"/>
      <c r="AF107" s="438"/>
      <c r="AG107" s="438"/>
      <c r="AH107" s="438"/>
      <c r="AI107" s="438"/>
      <c r="AJ107" s="438"/>
      <c r="AK107" s="438"/>
      <c r="AL107" s="438"/>
      <c r="AM107" s="432"/>
      <c r="AN107" s="438"/>
      <c r="AO107" s="432"/>
      <c r="AP107" s="432"/>
      <c r="AQ107" s="432"/>
      <c r="AR107" s="329"/>
      <c r="AS107" s="329"/>
      <c r="AT107" s="329"/>
      <c r="AU107" s="329"/>
      <c r="AV107" s="329"/>
      <c r="AW107" s="329"/>
      <c r="AX107" s="329"/>
      <c r="AY107" s="329"/>
      <c r="AZ107" s="329"/>
      <c r="BA107" s="329"/>
      <c r="BB107" s="329"/>
      <c r="BC107" s="329"/>
      <c r="BD107" s="329"/>
      <c r="BE107" s="232"/>
      <c r="BF107" s="232"/>
      <c r="BG107" s="233"/>
      <c r="BK107" s="232"/>
      <c r="BL107" s="232"/>
      <c r="BM107" s="232"/>
      <c r="BN107" s="232"/>
      <c r="BO107" s="232"/>
      <c r="BP107" s="232"/>
      <c r="BQ107" s="232"/>
      <c r="BR107" s="232"/>
      <c r="BS107" s="232"/>
      <c r="BT107" s="232"/>
      <c r="BU107" s="232"/>
    </row>
    <row r="108" spans="1:76" s="262" customFormat="1" ht="14.45" customHeight="1">
      <c r="A108" s="236"/>
      <c r="B108" s="234"/>
      <c r="C108" s="234"/>
      <c r="D108" s="246"/>
      <c r="E108" s="246"/>
      <c r="F108" s="246"/>
      <c r="G108" s="246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1"/>
      <c r="U108" s="261"/>
      <c r="V108" s="261"/>
      <c r="W108" s="261"/>
      <c r="X108" s="246"/>
      <c r="Y108" s="246"/>
      <c r="Z108" s="246"/>
      <c r="AA108" s="246"/>
      <c r="AB108" s="246"/>
      <c r="AC108" s="246"/>
      <c r="AD108" s="261"/>
      <c r="AE108" s="261"/>
      <c r="AF108" s="246"/>
      <c r="AG108" s="246"/>
      <c r="AH108" s="246"/>
      <c r="AI108" s="246"/>
      <c r="AJ108" s="246"/>
      <c r="AK108" s="246"/>
      <c r="AL108" s="246"/>
      <c r="AM108" s="246"/>
      <c r="AN108" s="246"/>
      <c r="AO108" s="246"/>
      <c r="AP108" s="246"/>
      <c r="AQ108" s="246"/>
      <c r="AR108" s="246"/>
      <c r="AS108" s="246"/>
      <c r="AT108" s="246"/>
      <c r="AU108" s="246"/>
      <c r="AV108" s="246"/>
      <c r="AW108" s="246"/>
      <c r="AX108" s="246"/>
      <c r="AY108" s="246"/>
      <c r="AZ108" s="246"/>
      <c r="BA108" s="246"/>
      <c r="BB108" s="246"/>
      <c r="BC108" s="246"/>
      <c r="BD108" s="246"/>
      <c r="BE108" s="234"/>
      <c r="BF108" s="234"/>
      <c r="BG108" s="235"/>
      <c r="BK108" s="234"/>
      <c r="BL108" s="234"/>
      <c r="BM108" s="234"/>
      <c r="BN108" s="234"/>
      <c r="BO108" s="234"/>
      <c r="BP108" s="234"/>
      <c r="BQ108" s="234"/>
      <c r="BR108" s="234"/>
      <c r="BS108" s="234"/>
      <c r="BT108" s="234"/>
      <c r="BU108" s="234"/>
      <c r="BV108" s="234"/>
      <c r="BW108" s="234"/>
    </row>
    <row r="109" spans="1:76" s="262" customFormat="1" ht="12.75" customHeight="1">
      <c r="A109" s="236"/>
      <c r="B109" s="234"/>
      <c r="C109" s="234"/>
      <c r="D109" s="246"/>
      <c r="E109" s="246"/>
      <c r="F109" s="246"/>
      <c r="G109" s="246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1"/>
      <c r="U109" s="261"/>
      <c r="V109" s="261"/>
      <c r="W109" s="261"/>
      <c r="X109" s="246"/>
      <c r="Y109" s="246"/>
      <c r="Z109" s="246"/>
      <c r="AA109" s="246"/>
      <c r="AB109" s="246"/>
      <c r="AC109" s="246"/>
      <c r="AD109" s="261"/>
      <c r="AF109" s="246"/>
      <c r="AG109" s="246"/>
      <c r="AH109" s="246"/>
      <c r="AI109" s="246"/>
      <c r="AJ109" s="246"/>
      <c r="AK109" s="246"/>
      <c r="AL109" s="246"/>
      <c r="AM109" s="246"/>
      <c r="AN109" s="246"/>
      <c r="AO109" s="246"/>
      <c r="AP109" s="246"/>
      <c r="AQ109" s="246"/>
      <c r="AR109" s="246"/>
      <c r="AS109" s="246"/>
      <c r="AT109" s="246"/>
      <c r="AU109" s="246"/>
      <c r="AV109" s="246"/>
      <c r="AW109" s="246"/>
      <c r="AX109" s="246"/>
      <c r="AY109" s="246"/>
      <c r="AZ109" s="246"/>
      <c r="BA109" s="246"/>
      <c r="BB109" s="246"/>
      <c r="BC109" s="246"/>
      <c r="BD109" s="246"/>
      <c r="BE109" s="234"/>
      <c r="BF109" s="234"/>
      <c r="BG109" s="235"/>
      <c r="BK109" s="234"/>
      <c r="BL109" s="234"/>
      <c r="BM109" s="234"/>
      <c r="BN109" s="363"/>
      <c r="BO109" s="234"/>
      <c r="BP109" s="234"/>
      <c r="BQ109" s="234"/>
      <c r="BR109" s="234"/>
      <c r="BS109" s="234"/>
      <c r="BT109" s="234"/>
      <c r="BU109" s="234"/>
      <c r="BV109" s="234"/>
      <c r="BW109" s="234"/>
    </row>
    <row r="110" spans="1:76" s="262" customFormat="1" ht="51.75" customHeight="1">
      <c r="A110" s="236"/>
      <c r="B110" s="234"/>
      <c r="C110" s="234"/>
      <c r="D110" s="246"/>
      <c r="E110" s="246"/>
      <c r="F110" s="246"/>
      <c r="G110" s="246"/>
      <c r="P110" s="569" t="s">
        <v>841</v>
      </c>
      <c r="Q110" s="569"/>
      <c r="R110" s="569"/>
      <c r="S110" s="569"/>
      <c r="T110" s="569"/>
      <c r="U110" s="569"/>
      <c r="V110" s="569"/>
      <c r="W110" s="569"/>
      <c r="X110" s="569"/>
      <c r="Y110" s="569"/>
      <c r="Z110" s="569"/>
      <c r="AA110" s="569"/>
      <c r="AB110" s="569"/>
      <c r="AC110" s="569" t="s">
        <v>842</v>
      </c>
      <c r="AD110" s="569"/>
      <c r="AE110" s="569"/>
      <c r="AF110" s="569"/>
      <c r="AG110" s="569"/>
      <c r="AH110" s="569"/>
      <c r="AI110" s="569"/>
      <c r="AJ110" s="569"/>
      <c r="AK110" s="569"/>
      <c r="AL110" s="569"/>
      <c r="AM110" s="569"/>
      <c r="AN110" s="569"/>
      <c r="AO110" s="246"/>
      <c r="AP110" s="246"/>
      <c r="AQ110" s="246"/>
      <c r="AR110" s="246"/>
      <c r="AS110" s="246"/>
      <c r="AT110" s="246"/>
      <c r="AU110" s="246"/>
      <c r="AV110" s="246"/>
      <c r="AW110" s="246"/>
      <c r="AX110" s="246"/>
      <c r="AY110" s="246"/>
      <c r="AZ110" s="246"/>
      <c r="BA110" s="246"/>
      <c r="BB110" s="246"/>
      <c r="BC110" s="246"/>
      <c r="BD110" s="246"/>
      <c r="BE110" s="234"/>
      <c r="BF110" s="234"/>
      <c r="BG110" s="235"/>
      <c r="BK110" s="234"/>
      <c r="BL110" s="234"/>
      <c r="BM110" s="234"/>
      <c r="BN110" s="363"/>
      <c r="BO110" s="363"/>
      <c r="BP110" s="363"/>
      <c r="BQ110" s="363"/>
      <c r="BR110" s="363"/>
      <c r="BS110" s="392"/>
      <c r="BT110" s="234"/>
      <c r="BU110" s="234"/>
      <c r="BV110" s="234"/>
      <c r="BW110" s="234"/>
    </row>
    <row r="111" spans="1:76" s="262" customFormat="1" ht="38.25" customHeight="1">
      <c r="A111" s="236"/>
      <c r="B111" s="234"/>
      <c r="C111" s="234"/>
      <c r="D111" s="246"/>
      <c r="E111" s="246"/>
      <c r="F111" s="246"/>
      <c r="G111" s="246"/>
      <c r="P111" s="568" t="str">
        <f>IF(AQ82="","No se identifican controles preventivos",AQ82)</f>
        <v>No se identifican controles preventivos</v>
      </c>
      <c r="Q111" s="568"/>
      <c r="R111" s="568"/>
      <c r="S111" s="568"/>
      <c r="T111" s="568"/>
      <c r="U111" s="568"/>
      <c r="V111" s="568"/>
      <c r="W111" s="568"/>
      <c r="X111" s="568"/>
      <c r="Y111" s="568"/>
      <c r="Z111" s="568"/>
      <c r="AA111" s="568"/>
      <c r="AB111" s="568"/>
      <c r="AC111" s="568" t="str">
        <f>IF(AQ96="","No se identifican controles detectivos",AQ96)</f>
        <v>No se identifican controles detectivos</v>
      </c>
      <c r="AD111" s="568"/>
      <c r="AE111" s="568"/>
      <c r="AF111" s="568"/>
      <c r="AG111" s="568"/>
      <c r="AH111" s="568"/>
      <c r="AI111" s="568"/>
      <c r="AJ111" s="568"/>
      <c r="AK111" s="568"/>
      <c r="AL111" s="568"/>
      <c r="AM111" s="568"/>
      <c r="AN111" s="568"/>
      <c r="AO111" s="246"/>
      <c r="AP111" s="246"/>
      <c r="AQ111" s="246"/>
      <c r="AR111" s="246"/>
      <c r="AS111" s="246"/>
      <c r="AT111" s="246"/>
      <c r="AU111" s="246"/>
      <c r="AV111" s="246"/>
      <c r="AW111" s="246"/>
      <c r="AX111" s="246"/>
      <c r="AY111" s="246"/>
      <c r="AZ111" s="246"/>
      <c r="BA111" s="246"/>
      <c r="BB111" s="246"/>
      <c r="BC111" s="246"/>
      <c r="BD111" s="246"/>
      <c r="BE111" s="234"/>
      <c r="BF111" s="234"/>
      <c r="BG111" s="235"/>
      <c r="BK111" s="234"/>
      <c r="BL111" s="234"/>
      <c r="BM111" s="234"/>
      <c r="BP111" s="393"/>
      <c r="BQ111" s="393"/>
      <c r="BR111" s="393"/>
      <c r="BS111" s="394"/>
      <c r="BT111" s="234"/>
      <c r="BU111" s="234"/>
      <c r="BV111" s="234"/>
      <c r="BW111" s="234"/>
    </row>
    <row r="112" spans="1:76" s="262" customFormat="1" ht="30.75" customHeight="1">
      <c r="A112" s="236"/>
      <c r="B112" s="234"/>
      <c r="C112" s="234"/>
      <c r="D112" s="246"/>
      <c r="E112" s="246"/>
      <c r="F112" s="246"/>
      <c r="G112" s="246"/>
      <c r="BK112" s="234"/>
      <c r="BL112" s="234"/>
      <c r="BM112" s="234"/>
      <c r="BP112" s="234"/>
      <c r="BQ112" s="234"/>
      <c r="BR112" s="234"/>
      <c r="BS112" s="234"/>
      <c r="BT112" s="234"/>
      <c r="BU112" s="234"/>
      <c r="BV112" s="234"/>
      <c r="BW112" s="234"/>
    </row>
    <row r="113" spans="1:79" ht="15.75" thickBot="1">
      <c r="A113" s="256"/>
      <c r="B113" s="257"/>
      <c r="C113" s="257"/>
      <c r="D113" s="257"/>
      <c r="E113" s="257"/>
      <c r="F113" s="257"/>
      <c r="G113" s="257"/>
      <c r="BM113" s="232"/>
      <c r="BN113" s="232"/>
      <c r="BO113" s="493"/>
      <c r="BP113" s="493"/>
      <c r="BQ113" s="493"/>
      <c r="BR113" s="372"/>
      <c r="BS113" s="232"/>
      <c r="BT113" s="232"/>
      <c r="BU113" s="232"/>
      <c r="BV113" s="232"/>
      <c r="BW113" s="232"/>
    </row>
    <row r="114" spans="1:79" ht="32.450000000000003" customHeight="1" thickBot="1">
      <c r="A114" s="433" t="s">
        <v>517</v>
      </c>
      <c r="B114" s="434"/>
      <c r="C114" s="434"/>
      <c r="D114" s="434"/>
      <c r="E114" s="434"/>
      <c r="F114" s="434"/>
      <c r="G114" s="434"/>
      <c r="H114" s="434"/>
      <c r="I114" s="434"/>
      <c r="J114" s="434"/>
      <c r="K114" s="434"/>
      <c r="L114" s="434"/>
      <c r="M114" s="434"/>
      <c r="N114" s="434"/>
      <c r="O114" s="434"/>
      <c r="P114" s="434"/>
      <c r="Q114" s="434"/>
      <c r="R114" s="434"/>
      <c r="S114" s="434"/>
      <c r="T114" s="434"/>
      <c r="U114" s="434"/>
      <c r="V114" s="434"/>
      <c r="W114" s="434"/>
      <c r="X114" s="434"/>
      <c r="Y114" s="434"/>
      <c r="Z114" s="434"/>
      <c r="AA114" s="434"/>
      <c r="AB114" s="434"/>
      <c r="AC114" s="434"/>
      <c r="AD114" s="434"/>
      <c r="AE114" s="434"/>
      <c r="AF114" s="434"/>
      <c r="AG114" s="434"/>
      <c r="AH114" s="434"/>
      <c r="AI114" s="434"/>
      <c r="AJ114" s="434"/>
      <c r="AK114" s="434"/>
      <c r="AL114" s="434"/>
      <c r="AM114" s="434"/>
      <c r="AN114" s="434"/>
      <c r="AO114" s="434"/>
      <c r="AP114" s="434"/>
      <c r="AQ114" s="434"/>
      <c r="AR114" s="434"/>
      <c r="AS114" s="434"/>
      <c r="AT114" s="434"/>
      <c r="AU114" s="434"/>
      <c r="AV114" s="434"/>
      <c r="AW114" s="434"/>
      <c r="AX114" s="434"/>
      <c r="AY114" s="434"/>
      <c r="AZ114" s="434"/>
      <c r="BA114" s="434"/>
      <c r="BB114" s="434"/>
      <c r="BC114" s="434"/>
      <c r="BD114" s="434"/>
      <c r="BE114" s="434"/>
      <c r="BF114" s="434"/>
      <c r="BG114" s="435"/>
      <c r="BM114" s="232"/>
      <c r="BN114" s="232"/>
      <c r="BO114" s="31"/>
      <c r="BP114" s="31"/>
      <c r="BQ114" s="31"/>
      <c r="BR114" s="31"/>
      <c r="BS114" s="375"/>
      <c r="BT114" s="232"/>
      <c r="BU114" s="232"/>
      <c r="BV114" s="232"/>
      <c r="BW114" s="232"/>
    </row>
    <row r="115" spans="1:79" ht="38.25" customHeight="1">
      <c r="A115" s="385"/>
      <c r="B115" s="386"/>
      <c r="C115" s="386"/>
      <c r="D115" s="386"/>
      <c r="E115" s="386"/>
      <c r="F115" s="386"/>
      <c r="G115" s="386"/>
      <c r="H115" s="386"/>
      <c r="I115" s="386"/>
      <c r="J115" s="386"/>
      <c r="K115" s="19"/>
      <c r="L115" s="19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  <c r="BB115" s="232"/>
      <c r="BC115" s="232"/>
      <c r="BD115" s="232"/>
      <c r="BE115" s="232"/>
      <c r="BF115" s="232"/>
      <c r="BG115" s="233"/>
      <c r="BM115" s="426"/>
      <c r="BN115" s="31"/>
      <c r="BO115" s="232"/>
      <c r="BP115" s="232"/>
      <c r="BQ115" s="232"/>
      <c r="BR115" s="232"/>
      <c r="BS115" s="232"/>
      <c r="BT115" s="232"/>
      <c r="BU115" s="19"/>
      <c r="BV115" s="232"/>
      <c r="BW115" s="232"/>
    </row>
    <row r="116" spans="1:79" ht="31.5" customHeight="1">
      <c r="A116" s="385"/>
      <c r="C116" s="445" t="s">
        <v>103</v>
      </c>
      <c r="D116" s="446"/>
      <c r="E116" s="446"/>
      <c r="F116" s="446"/>
      <c r="G116" s="446"/>
      <c r="H116" s="446"/>
      <c r="I116" s="446"/>
      <c r="J116" s="446"/>
      <c r="K116" s="446"/>
      <c r="L116" s="446"/>
      <c r="M116" s="446"/>
      <c r="N116" s="446"/>
      <c r="O116" s="446"/>
      <c r="P116" s="446"/>
      <c r="Q116" s="446"/>
      <c r="R116" s="447"/>
      <c r="S116" s="232"/>
      <c r="T116" s="232"/>
      <c r="U116" s="232"/>
      <c r="V116" s="232"/>
      <c r="W116" s="232"/>
      <c r="X116" s="232"/>
      <c r="Y116" s="232"/>
      <c r="Z116" s="263" t="str">
        <f>CONCATENATE("Los controles actualmente implementados le permiten disminuir ",G118," niveles en la probabilidad de ocurrencia del riesgo")</f>
        <v>Los controles actualmente implementados le permiten disminuir 0 niveles en la probabilidad de ocurrencia del riesgo</v>
      </c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63"/>
      <c r="AL116" s="263"/>
      <c r="AM116" s="263"/>
      <c r="AN116" s="263"/>
      <c r="AO116" s="263"/>
      <c r="AP116" s="263"/>
      <c r="AQ116" s="263"/>
      <c r="AR116" s="263"/>
      <c r="AS116" s="263"/>
      <c r="AT116" s="263"/>
      <c r="AU116" s="263"/>
      <c r="AV116" s="263"/>
      <c r="AW116" s="263"/>
      <c r="AX116" s="263"/>
      <c r="AY116" s="263"/>
      <c r="AZ116" s="263"/>
      <c r="BA116" s="263"/>
      <c r="BB116" s="263"/>
      <c r="BC116" s="263"/>
      <c r="BD116" s="263"/>
      <c r="BE116" s="263"/>
      <c r="BF116" s="263"/>
      <c r="BG116" s="233"/>
      <c r="BM116" s="426"/>
      <c r="BN116" s="373" t="s">
        <v>859</v>
      </c>
      <c r="BO116" s="373">
        <f>IF(BX82="Fuerte",2,IF(BX82="Moderado",1,0))</f>
        <v>0</v>
      </c>
      <c r="BP116" s="232"/>
      <c r="BQ116" s="232"/>
      <c r="BR116" s="232"/>
      <c r="BS116" s="232"/>
      <c r="BT116" s="232"/>
      <c r="BU116" s="31"/>
      <c r="BV116" s="232"/>
      <c r="BW116" s="232"/>
    </row>
    <row r="117" spans="1:79" ht="30">
      <c r="A117" s="385"/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  <c r="Q117" s="386"/>
      <c r="R117" s="386"/>
      <c r="S117" s="232"/>
      <c r="T117" s="232"/>
      <c r="U117" s="232"/>
      <c r="V117" s="232"/>
      <c r="W117" s="232"/>
      <c r="X117" s="232"/>
      <c r="Y117" s="232"/>
      <c r="Z117" s="263" t="str">
        <f>CONCATENATE("Los controles actualmente implementados le permiten disminuir ",Q118," niveles en el impacto del riesgo")</f>
        <v>Los controles actualmente implementados le permiten disminuir 0 niveles en el impacto del riesgo</v>
      </c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32"/>
      <c r="AT117" s="232"/>
      <c r="AU117" s="232"/>
      <c r="AV117" s="232"/>
      <c r="AW117" s="232"/>
      <c r="AX117" s="232"/>
      <c r="AY117" s="232"/>
      <c r="AZ117" s="232"/>
      <c r="BA117" s="232"/>
      <c r="BB117" s="232"/>
      <c r="BC117" s="232"/>
      <c r="BD117" s="232"/>
      <c r="BE117" s="232"/>
      <c r="BF117" s="232"/>
      <c r="BG117" s="233"/>
      <c r="BM117" s="426"/>
      <c r="BN117" s="373" t="s">
        <v>860</v>
      </c>
      <c r="BO117" s="373">
        <f>IF(BX96="Fuerte",2,IF(BX96="Moderado",1,0))</f>
        <v>0</v>
      </c>
      <c r="BP117" s="232"/>
      <c r="BQ117" s="232"/>
      <c r="BR117" s="232"/>
      <c r="BS117" s="232"/>
      <c r="BT117" s="232"/>
      <c r="BU117" s="232"/>
      <c r="BV117" s="232"/>
      <c r="BW117" s="232"/>
    </row>
    <row r="118" spans="1:79">
      <c r="A118" s="385"/>
      <c r="B118" s="469" t="s">
        <v>82</v>
      </c>
      <c r="C118" s="428"/>
      <c r="D118" s="428"/>
      <c r="E118" s="428"/>
      <c r="F118" s="428"/>
      <c r="G118" s="377">
        <f>BO116</f>
        <v>0</v>
      </c>
      <c r="H118" s="264"/>
      <c r="I118" s="232"/>
      <c r="J118" s="232"/>
      <c r="K118" s="232"/>
      <c r="L118" s="470" t="s">
        <v>81</v>
      </c>
      <c r="M118" s="470"/>
      <c r="N118" s="470"/>
      <c r="O118" s="470"/>
      <c r="P118" s="469"/>
      <c r="Q118" s="471">
        <f>IF( AK13=1,0,BO117)</f>
        <v>0</v>
      </c>
      <c r="R118" s="471"/>
      <c r="S118" s="232"/>
      <c r="T118" s="232"/>
      <c r="U118" s="232"/>
      <c r="V118" s="232"/>
      <c r="W118" s="232"/>
      <c r="X118" s="232"/>
      <c r="Y118" s="232"/>
      <c r="Z118" s="305" t="str">
        <f>IF($AK13=1," Recuerde que para los riesgos de corrrupcion el impacto no disminuye","")</f>
        <v/>
      </c>
      <c r="AA118" s="232"/>
      <c r="AB118" s="232"/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232"/>
      <c r="AQ118" s="232"/>
      <c r="AR118" s="232"/>
      <c r="AS118" s="232"/>
      <c r="AT118" s="232"/>
      <c r="AU118" s="232"/>
      <c r="AV118" s="232"/>
      <c r="AW118" s="232"/>
      <c r="AX118" s="232"/>
      <c r="AY118" s="232"/>
      <c r="AZ118" s="232"/>
      <c r="BA118" s="232"/>
      <c r="BB118" s="232"/>
      <c r="BC118" s="232"/>
      <c r="BD118" s="232"/>
      <c r="BE118" s="232"/>
      <c r="BF118" s="232"/>
      <c r="BG118" s="233"/>
      <c r="BM118" s="232"/>
      <c r="BN118" s="31"/>
      <c r="BO118" s="232"/>
      <c r="BP118" s="232"/>
      <c r="BQ118" s="232"/>
      <c r="BR118" s="232"/>
      <c r="BS118" s="232"/>
      <c r="BT118" s="232"/>
      <c r="BU118" s="232"/>
      <c r="BV118" s="232"/>
      <c r="BW118" s="232"/>
    </row>
    <row r="119" spans="1:79">
      <c r="A119" s="385"/>
      <c r="B119" s="386"/>
      <c r="C119" s="386"/>
      <c r="D119" s="386"/>
      <c r="E119" s="386"/>
      <c r="F119" s="386"/>
      <c r="G119" s="386"/>
      <c r="H119" s="386"/>
      <c r="I119" s="386"/>
      <c r="J119" s="386"/>
      <c r="K119" s="19"/>
      <c r="L119" s="19"/>
      <c r="M119" s="232"/>
      <c r="N119" s="232"/>
      <c r="O119" s="232"/>
      <c r="P119" s="232"/>
      <c r="Q119" s="232"/>
      <c r="R119" s="232"/>
      <c r="S119" s="232"/>
      <c r="T119" s="232"/>
      <c r="U119" s="376"/>
      <c r="V119" s="376"/>
      <c r="W119" s="376"/>
      <c r="X119" s="376"/>
      <c r="Y119" s="376"/>
      <c r="Z119" s="376"/>
      <c r="AA119" s="376"/>
      <c r="AB119" s="232"/>
      <c r="AC119" s="232"/>
      <c r="AD119" s="232"/>
      <c r="AE119" s="376"/>
      <c r="AF119" s="376"/>
      <c r="AG119" s="376"/>
      <c r="AH119" s="376"/>
      <c r="AI119" s="376"/>
      <c r="AJ119" s="376"/>
      <c r="AK119" s="376"/>
      <c r="AL119" s="376"/>
      <c r="AM119" s="232"/>
      <c r="AN119" s="232"/>
      <c r="BB119" s="232"/>
      <c r="BC119" s="232"/>
      <c r="BD119" s="232"/>
      <c r="BE119" s="232"/>
      <c r="BF119" s="232"/>
      <c r="BG119" s="233"/>
      <c r="BM119" s="232"/>
      <c r="BN119" s="232"/>
      <c r="BO119" s="232"/>
      <c r="BP119" s="232"/>
      <c r="BQ119" s="232"/>
      <c r="BR119" s="232"/>
      <c r="BS119" s="232"/>
      <c r="BT119" s="232"/>
      <c r="BU119" s="232"/>
      <c r="BV119" s="232"/>
      <c r="BW119" s="232"/>
    </row>
    <row r="120" spans="1:79">
      <c r="A120" s="385"/>
      <c r="B120" s="386"/>
      <c r="C120" s="386"/>
      <c r="D120" s="386"/>
      <c r="E120" s="386"/>
      <c r="F120" s="386"/>
      <c r="G120" s="386"/>
      <c r="H120" s="386"/>
      <c r="I120" s="386"/>
      <c r="J120" s="386"/>
      <c r="K120" s="19"/>
      <c r="L120" s="19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  <c r="AC120" s="232"/>
      <c r="AD120" s="232"/>
      <c r="AE120" s="232"/>
      <c r="AF120" s="232"/>
      <c r="AG120" s="232"/>
      <c r="AH120" s="232"/>
      <c r="AI120" s="232"/>
      <c r="AJ120" s="232"/>
      <c r="AK120" s="232"/>
      <c r="AL120" s="232"/>
      <c r="AM120" s="232"/>
      <c r="AN120" s="232"/>
      <c r="BB120" s="232"/>
      <c r="BC120" s="232"/>
      <c r="BD120" s="232"/>
      <c r="BE120" s="232"/>
      <c r="BF120" s="232"/>
      <c r="BG120" s="233"/>
      <c r="BM120" s="232"/>
      <c r="BN120" s="232"/>
      <c r="BO120" s="232"/>
      <c r="BP120" s="232"/>
      <c r="BQ120" s="232"/>
      <c r="BR120" s="232"/>
      <c r="BS120" s="232"/>
      <c r="BT120" s="232"/>
      <c r="BU120" s="232"/>
      <c r="BV120" s="232"/>
      <c r="BW120" s="232"/>
    </row>
    <row r="121" spans="1:79">
      <c r="A121" s="385"/>
      <c r="B121" s="386"/>
      <c r="C121" s="386"/>
      <c r="D121" s="386"/>
      <c r="E121" s="386"/>
      <c r="F121" s="386"/>
      <c r="G121" s="386"/>
      <c r="H121" s="386"/>
      <c r="I121" s="386"/>
      <c r="J121" s="386"/>
      <c r="K121" s="19"/>
      <c r="L121" s="19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/>
      <c r="AF121" s="232"/>
      <c r="AG121" s="232"/>
      <c r="AH121" s="232"/>
      <c r="AI121" s="232"/>
      <c r="AJ121" s="232"/>
      <c r="AK121" s="232"/>
      <c r="AL121" s="232"/>
      <c r="AM121" s="232"/>
      <c r="AN121" s="232"/>
      <c r="BB121" s="232"/>
      <c r="BC121" s="232"/>
      <c r="BD121" s="232"/>
      <c r="BE121" s="232"/>
      <c r="BF121" s="232"/>
      <c r="BG121" s="233"/>
    </row>
    <row r="122" spans="1:79" ht="14.45" customHeight="1">
      <c r="A122" s="231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448" t="s">
        <v>53</v>
      </c>
      <c r="AA122" s="448"/>
      <c r="AB122" s="448"/>
      <c r="AC122" s="448"/>
      <c r="AD122" s="448"/>
      <c r="AE122" s="448"/>
      <c r="AF122" s="448"/>
      <c r="AG122" s="448"/>
      <c r="AH122" s="448"/>
      <c r="AI122" s="448"/>
      <c r="AJ122" s="448"/>
      <c r="AK122" s="448"/>
      <c r="AL122" s="375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  <c r="BB122" s="232"/>
      <c r="BC122" s="232"/>
      <c r="BD122" s="232"/>
      <c r="BE122" s="232"/>
      <c r="BF122" s="232"/>
      <c r="BG122" s="233"/>
    </row>
    <row r="123" spans="1:79">
      <c r="A123" s="231"/>
      <c r="B123" s="232"/>
      <c r="C123" s="232"/>
      <c r="D123" s="449" t="s">
        <v>54</v>
      </c>
      <c r="E123" s="449"/>
      <c r="F123" s="449"/>
      <c r="G123" s="449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4"/>
      <c r="S123" s="234"/>
      <c r="T123" s="234"/>
      <c r="U123" s="234"/>
      <c r="V123" s="234"/>
      <c r="W123" s="234"/>
      <c r="X123" s="232"/>
      <c r="Y123" s="232"/>
      <c r="Z123" s="31"/>
      <c r="AA123" s="232"/>
      <c r="AB123" s="232"/>
      <c r="AC123" s="232"/>
      <c r="AD123" s="232"/>
      <c r="AE123" s="232"/>
      <c r="AF123" s="232"/>
      <c r="AG123" s="232"/>
      <c r="AH123" s="232"/>
      <c r="AI123" s="232"/>
      <c r="AJ123" s="232"/>
      <c r="AK123" s="232"/>
      <c r="AL123" s="232"/>
      <c r="AM123" s="232"/>
      <c r="AN123" s="232"/>
      <c r="AO123" s="232"/>
      <c r="AP123" s="232"/>
      <c r="AQ123" s="232"/>
      <c r="AR123" s="232"/>
      <c r="AS123" s="232"/>
      <c r="AT123" s="232"/>
      <c r="AU123" s="232"/>
      <c r="AV123" s="232"/>
      <c r="AW123" s="232"/>
      <c r="AX123" s="232"/>
      <c r="AY123" s="232"/>
      <c r="AZ123" s="232"/>
      <c r="BA123" s="232"/>
      <c r="BB123" s="232"/>
      <c r="BC123" s="232"/>
      <c r="BD123" s="232"/>
      <c r="BE123" s="232"/>
      <c r="BF123" s="232"/>
      <c r="BG123" s="233"/>
    </row>
    <row r="124" spans="1:79" ht="14.45" customHeight="1">
      <c r="A124" s="231"/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452"/>
      <c r="S124" s="452"/>
      <c r="T124" s="452"/>
      <c r="U124" s="452"/>
      <c r="V124" s="452"/>
      <c r="W124" s="452"/>
      <c r="X124" s="232"/>
      <c r="Y124" s="232"/>
      <c r="Z124" s="232"/>
      <c r="AA124" s="232"/>
      <c r="AB124" s="457" t="s">
        <v>52</v>
      </c>
      <c r="AC124" s="458"/>
      <c r="AD124" s="458"/>
      <c r="AE124" s="458"/>
      <c r="AF124" s="458"/>
      <c r="AG124" s="458"/>
      <c r="AH124" s="458"/>
      <c r="AI124" s="458"/>
      <c r="AJ124" s="458"/>
      <c r="AK124" s="468"/>
      <c r="AL124" s="372"/>
      <c r="AM124" s="232"/>
      <c r="AN124" s="232"/>
      <c r="AO124" s="232"/>
      <c r="AP124" s="232"/>
      <c r="AQ124" s="232"/>
      <c r="AR124" s="232"/>
      <c r="AS124" s="232"/>
      <c r="AT124" s="232"/>
      <c r="AU124" s="232"/>
      <c r="AV124" s="232"/>
      <c r="AW124" s="232"/>
      <c r="AX124" s="232"/>
      <c r="AY124" s="232"/>
      <c r="AZ124" s="232"/>
      <c r="BA124" s="232"/>
      <c r="BB124" s="232"/>
      <c r="BC124" s="232"/>
      <c r="BD124" s="232"/>
      <c r="BE124" s="232"/>
      <c r="BF124" s="232"/>
      <c r="BG124" s="233"/>
      <c r="BM124" s="563" t="s">
        <v>106</v>
      </c>
      <c r="BN124" s="563"/>
      <c r="BO124" s="563"/>
      <c r="BU124" s="232"/>
      <c r="BV124" s="232"/>
      <c r="BW124" s="232"/>
      <c r="BX124" s="232"/>
      <c r="BY124" s="232"/>
      <c r="BZ124" s="232"/>
      <c r="CA124" s="232"/>
    </row>
    <row r="125" spans="1:79" ht="14.45" customHeight="1">
      <c r="A125" s="231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452"/>
      <c r="S125" s="452"/>
      <c r="T125" s="452"/>
      <c r="U125" s="452"/>
      <c r="V125" s="452"/>
      <c r="W125" s="452"/>
      <c r="X125" s="232"/>
      <c r="Y125" s="232"/>
      <c r="Z125" s="232"/>
      <c r="AA125" s="232"/>
      <c r="AB125" s="450">
        <v>1</v>
      </c>
      <c r="AC125" s="450"/>
      <c r="AD125" s="450">
        <v>2</v>
      </c>
      <c r="AE125" s="450"/>
      <c r="AF125" s="450">
        <v>3</v>
      </c>
      <c r="AG125" s="450"/>
      <c r="AH125" s="450">
        <v>4</v>
      </c>
      <c r="AI125" s="450"/>
      <c r="AJ125" s="450">
        <v>5</v>
      </c>
      <c r="AK125" s="450"/>
      <c r="AL125" s="372"/>
      <c r="AM125" s="232"/>
      <c r="AN125" s="232"/>
      <c r="AO125" s="232"/>
      <c r="AP125" s="232"/>
      <c r="AQ125" s="232"/>
      <c r="AR125" s="232"/>
      <c r="AS125" s="232"/>
      <c r="AT125" s="232"/>
      <c r="AU125" s="232"/>
      <c r="AV125" s="232"/>
      <c r="AW125" s="232"/>
      <c r="AX125" s="232"/>
      <c r="AY125" s="232"/>
      <c r="AZ125" s="232"/>
      <c r="BA125" s="232"/>
      <c r="BB125" s="232"/>
      <c r="BC125" s="232"/>
      <c r="BD125" s="232"/>
      <c r="BE125" s="232"/>
      <c r="BF125" s="232"/>
      <c r="BG125" s="233"/>
      <c r="BM125" s="563"/>
      <c r="BN125" s="563"/>
      <c r="BO125" s="563"/>
      <c r="BP125" s="238"/>
      <c r="BQ125" s="238"/>
      <c r="BR125" s="238"/>
      <c r="BS125" s="238"/>
      <c r="BT125" s="238"/>
      <c r="BU125" s="493"/>
      <c r="BV125" s="493"/>
      <c r="BW125" s="232"/>
      <c r="BX125" s="232"/>
      <c r="BY125" s="232"/>
      <c r="BZ125" s="232"/>
      <c r="CA125" s="232"/>
    </row>
    <row r="126" spans="1:79" ht="14.45" customHeight="1">
      <c r="A126" s="231"/>
      <c r="B126" s="232"/>
      <c r="C126" s="232"/>
      <c r="D126" s="232"/>
      <c r="E126" s="453" t="s">
        <v>93</v>
      </c>
      <c r="F126" s="453"/>
      <c r="G126" s="453"/>
      <c r="H126" s="453"/>
      <c r="I126" s="453"/>
      <c r="J126" s="453"/>
      <c r="K126" s="453"/>
      <c r="L126" s="453"/>
      <c r="M126" s="453"/>
      <c r="N126" s="453"/>
      <c r="O126" s="453"/>
      <c r="P126" s="453"/>
      <c r="Q126" s="232"/>
      <c r="R126" s="452"/>
      <c r="S126" s="452"/>
      <c r="T126" s="452"/>
      <c r="U126" s="452"/>
      <c r="V126" s="452"/>
      <c r="W126" s="452"/>
      <c r="X126" s="232"/>
      <c r="Y126" s="232"/>
      <c r="Z126" s="559" t="s">
        <v>51</v>
      </c>
      <c r="AA126" s="469">
        <v>1</v>
      </c>
      <c r="AB126" s="527" t="str">
        <f>IF(AND($AA$126=$BN$126,AB$125=$BN$127),"R6","")</f>
        <v/>
      </c>
      <c r="AC126" s="528"/>
      <c r="AD126" s="527" t="str">
        <f>IF(AND($AA$126=$BN$126,AD$125=$BN$127),"R6","")</f>
        <v/>
      </c>
      <c r="AE126" s="528"/>
      <c r="AF126" s="535" t="str">
        <f>IF(AND($AA$126=$BN$126,AF$125=$BN$127),"R6","")</f>
        <v/>
      </c>
      <c r="AG126" s="536"/>
      <c r="AH126" s="518" t="str">
        <f>IF(AND($AA$126=$BN$126,AH$125=$BN$127),"R6","")</f>
        <v/>
      </c>
      <c r="AI126" s="519"/>
      <c r="AJ126" s="531" t="str">
        <f>IF(AND($AA$126=$BN$126,AJ$125=$BN$127),"R6","")</f>
        <v/>
      </c>
      <c r="AK126" s="532"/>
      <c r="AL126" s="395"/>
      <c r="AM126" s="232"/>
      <c r="AN126" s="232"/>
      <c r="AO126" s="232"/>
      <c r="AP126" s="232"/>
      <c r="AQ126" s="232"/>
      <c r="AR126" s="232"/>
      <c r="AS126" s="232"/>
      <c r="AT126" s="232"/>
      <c r="AU126" s="232"/>
      <c r="AV126" s="232"/>
      <c r="AW126" s="232"/>
      <c r="AX126" s="232"/>
      <c r="AY126" s="232"/>
      <c r="AZ126" s="232"/>
      <c r="BA126" s="232"/>
      <c r="BB126" s="232"/>
      <c r="BC126" s="232"/>
      <c r="BD126" s="232"/>
      <c r="BE126" s="232"/>
      <c r="BF126" s="232"/>
      <c r="BG126" s="233"/>
      <c r="BM126" s="230" t="s">
        <v>82</v>
      </c>
      <c r="BN126" s="239" t="str">
        <f>IF(AND($AK$13&lt;&gt;"",$I$48&lt;&gt;""),(INDEX($BM$129:$BP$135,MATCH($BN$46,$BM$129:$BM$135,0),MATCH($G$118,$BM$130:$BP$130,0))),"")</f>
        <v/>
      </c>
      <c r="BO126" s="239" t="str">
        <f>IF(AND($AK$13&lt;&gt;"",$I$48&lt;&gt;""),VLOOKUP(BN126,Datos!A:L,12,0),"")</f>
        <v/>
      </c>
      <c r="BU126" s="493"/>
      <c r="BV126" s="493"/>
      <c r="BW126" s="232"/>
      <c r="BX126" s="232"/>
      <c r="BY126" s="232"/>
      <c r="BZ126" s="232"/>
      <c r="CA126" s="232"/>
    </row>
    <row r="127" spans="1:79" ht="14.45" customHeight="1">
      <c r="A127" s="231"/>
      <c r="B127" s="232"/>
      <c r="C127" s="232"/>
      <c r="D127" s="232"/>
      <c r="E127" s="232"/>
      <c r="F127" s="232"/>
      <c r="G127" s="232"/>
      <c r="H127" s="232"/>
      <c r="I127" s="232"/>
      <c r="J127" s="250"/>
      <c r="K127" s="251"/>
      <c r="L127" s="251"/>
      <c r="M127" s="251"/>
      <c r="N127" s="251"/>
      <c r="O127" s="251"/>
      <c r="P127" s="252"/>
      <c r="Q127" s="232"/>
      <c r="R127" s="452"/>
      <c r="S127" s="452"/>
      <c r="T127" s="452"/>
      <c r="U127" s="452"/>
      <c r="V127" s="452"/>
      <c r="W127" s="452"/>
      <c r="X127" s="232"/>
      <c r="Y127" s="232"/>
      <c r="Z127" s="560"/>
      <c r="AA127" s="469"/>
      <c r="AB127" s="529"/>
      <c r="AC127" s="530"/>
      <c r="AD127" s="529"/>
      <c r="AE127" s="530"/>
      <c r="AF127" s="537"/>
      <c r="AG127" s="538"/>
      <c r="AH127" s="520"/>
      <c r="AI127" s="521"/>
      <c r="AJ127" s="533"/>
      <c r="AK127" s="534"/>
      <c r="AL127" s="395"/>
      <c r="AM127" s="232"/>
      <c r="AN127" s="451" t="s">
        <v>462</v>
      </c>
      <c r="AO127" s="451"/>
      <c r="AP127" s="451"/>
      <c r="AQ127" s="451"/>
      <c r="AR127" s="451"/>
      <c r="AS127" s="451"/>
      <c r="AT127" s="451"/>
      <c r="AU127" s="451"/>
      <c r="AV127" s="451"/>
      <c r="AW127" s="451"/>
      <c r="AX127" s="451"/>
      <c r="AY127" s="451"/>
      <c r="AZ127" s="451"/>
      <c r="BA127" s="232"/>
      <c r="BB127" s="232"/>
      <c r="BC127" s="232"/>
      <c r="BD127" s="232"/>
      <c r="BE127" s="232"/>
      <c r="BF127" s="232"/>
      <c r="BG127" s="233"/>
      <c r="BM127" s="230" t="s">
        <v>81</v>
      </c>
      <c r="BN127" s="239" t="str">
        <f>IF(AND($AK$13&lt;&gt;"",J63&lt;&gt;""),(INDEX($BM$129:$BP$135,MATCH($BN$47,$BM$129:$BM$135,0),MATCH($Q$118,$BM$130:$BP$130,0))),"")</f>
        <v/>
      </c>
      <c r="BO127" s="239" t="str">
        <f>IF(AND($AK$13&lt;&gt;"",$J$63&lt;&gt;""),VLOOKUP(BN127,Datos!A:R,18,0),"")</f>
        <v/>
      </c>
      <c r="BU127" s="232"/>
      <c r="BV127" s="232"/>
      <c r="BW127" s="232"/>
      <c r="BX127" s="232"/>
      <c r="BY127" s="232"/>
      <c r="BZ127" s="232"/>
      <c r="CA127" s="232"/>
    </row>
    <row r="128" spans="1:79" ht="14.25" customHeight="1">
      <c r="A128" s="231"/>
      <c r="B128" s="232"/>
      <c r="C128" s="232"/>
      <c r="D128" s="232"/>
      <c r="E128" s="232"/>
      <c r="F128" s="232"/>
      <c r="G128" s="232"/>
      <c r="H128" s="232"/>
      <c r="I128" s="232"/>
      <c r="J128" s="567" t="str">
        <f>BO126</f>
        <v/>
      </c>
      <c r="K128" s="567"/>
      <c r="L128" s="567"/>
      <c r="M128" s="567"/>
      <c r="N128" s="567"/>
      <c r="O128" s="567"/>
      <c r="P128" s="567"/>
      <c r="Q128" s="232"/>
      <c r="R128" s="452"/>
      <c r="S128" s="452"/>
      <c r="T128" s="452"/>
      <c r="U128" s="452"/>
      <c r="V128" s="452"/>
      <c r="W128" s="452"/>
      <c r="X128" s="232"/>
      <c r="Y128" s="232"/>
      <c r="Z128" s="560"/>
      <c r="AA128" s="469">
        <v>2</v>
      </c>
      <c r="AB128" s="527" t="str">
        <f>IF(AND($AA$128=$BN$126,AB$125=$BN$127),"R6","")</f>
        <v/>
      </c>
      <c r="AC128" s="528"/>
      <c r="AD128" s="527" t="str">
        <f>IF(AND($AA$128=$BN$126,AD$125=$BN$127),"R6","")</f>
        <v/>
      </c>
      <c r="AE128" s="528"/>
      <c r="AF128" s="535" t="str">
        <f>IF(AND($AA$128=$BN$126,AF$125=$BN$127),"R6","")</f>
        <v/>
      </c>
      <c r="AG128" s="536"/>
      <c r="AH128" s="518" t="str">
        <f>IF(AND($AA$128=$BN$126,AH$125=$BN$127),"R6","")</f>
        <v/>
      </c>
      <c r="AI128" s="519"/>
      <c r="AJ128" s="531" t="str">
        <f>IF(AND($AA$128=$BN$126,AJ$125=$BN$127),"R6","")</f>
        <v/>
      </c>
      <c r="AK128" s="532"/>
      <c r="AL128" s="395"/>
      <c r="AM128" s="232"/>
      <c r="AN128" s="539" t="str">
        <f>IF($V$13&lt;&gt;"",(INDEX($BM$49:$BT$54,MATCH($BO$126,$BM$49:$BM$54,0),MATCH($BO$127,$BM$49:$BT$49,0))),"")</f>
        <v/>
      </c>
      <c r="AO128" s="540"/>
      <c r="AP128" s="540"/>
      <c r="AQ128" s="540"/>
      <c r="AR128" s="540"/>
      <c r="AS128" s="540"/>
      <c r="AT128" s="540"/>
      <c r="AU128" s="540"/>
      <c r="AV128" s="540"/>
      <c r="AW128" s="540"/>
      <c r="AX128" s="540"/>
      <c r="AY128" s="540"/>
      <c r="AZ128" s="541"/>
      <c r="BA128" s="232"/>
      <c r="BB128" s="232"/>
      <c r="BC128" s="232"/>
      <c r="BD128" s="232"/>
      <c r="BE128" s="232"/>
      <c r="BF128" s="232"/>
      <c r="BG128" s="233"/>
      <c r="BN128" s="232"/>
      <c r="BO128" s="232"/>
      <c r="BU128" s="232"/>
      <c r="BV128" s="232"/>
      <c r="BW128" s="232"/>
      <c r="BX128" s="232"/>
      <c r="BY128" s="232"/>
      <c r="BZ128" s="232"/>
      <c r="CA128" s="232"/>
    </row>
    <row r="129" spans="1:79" ht="14.45" customHeight="1">
      <c r="A129" s="231"/>
      <c r="B129" s="232"/>
      <c r="C129" s="232"/>
      <c r="D129" s="232"/>
      <c r="E129" s="232"/>
      <c r="F129" s="232"/>
      <c r="G129" s="232"/>
      <c r="H129" s="232"/>
      <c r="I129" s="232"/>
      <c r="J129" s="254"/>
      <c r="K129" s="249"/>
      <c r="L129" s="249"/>
      <c r="M129" s="249"/>
      <c r="N129" s="249"/>
      <c r="O129" s="249"/>
      <c r="P129" s="255"/>
      <c r="Q129" s="232"/>
      <c r="R129" s="234"/>
      <c r="S129" s="234"/>
      <c r="T129" s="234"/>
      <c r="U129" s="234"/>
      <c r="V129" s="234"/>
      <c r="W129" s="234"/>
      <c r="X129" s="232"/>
      <c r="Y129" s="232"/>
      <c r="Z129" s="560"/>
      <c r="AA129" s="469"/>
      <c r="AB129" s="529"/>
      <c r="AC129" s="530"/>
      <c r="AD129" s="529"/>
      <c r="AE129" s="530"/>
      <c r="AF129" s="537"/>
      <c r="AG129" s="538"/>
      <c r="AH129" s="520"/>
      <c r="AI129" s="521"/>
      <c r="AJ129" s="533"/>
      <c r="AK129" s="534"/>
      <c r="AL129" s="395"/>
      <c r="AM129" s="232"/>
      <c r="AN129" s="542"/>
      <c r="AO129" s="543"/>
      <c r="AP129" s="543"/>
      <c r="AQ129" s="543"/>
      <c r="AR129" s="543"/>
      <c r="AS129" s="543"/>
      <c r="AT129" s="543"/>
      <c r="AU129" s="543"/>
      <c r="AV129" s="543"/>
      <c r="AW129" s="543"/>
      <c r="AX129" s="543"/>
      <c r="AY129" s="543"/>
      <c r="AZ129" s="544"/>
      <c r="BE129" s="232"/>
      <c r="BF129" s="232"/>
      <c r="BG129" s="233"/>
      <c r="BM129" s="265"/>
      <c r="BN129" s="564" t="s">
        <v>104</v>
      </c>
      <c r="BO129" s="565"/>
      <c r="BP129" s="566"/>
      <c r="BU129" s="232"/>
      <c r="BV129" s="232"/>
      <c r="BW129" s="232"/>
      <c r="BX129" s="232"/>
      <c r="BY129" s="232"/>
      <c r="BZ129" s="232"/>
      <c r="CA129" s="232"/>
    </row>
    <row r="130" spans="1:79" ht="14.45" customHeight="1">
      <c r="A130" s="231"/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348"/>
      <c r="S130" s="348"/>
      <c r="T130" s="234"/>
      <c r="U130" s="234"/>
      <c r="V130" s="234"/>
      <c r="W130" s="234"/>
      <c r="X130" s="232"/>
      <c r="Y130" s="232"/>
      <c r="Z130" s="560"/>
      <c r="AA130" s="469">
        <v>3</v>
      </c>
      <c r="AB130" s="527" t="str">
        <f>IF(AND($AA$130=$BN$126,AB$125=$BN$127),"R6","")</f>
        <v/>
      </c>
      <c r="AC130" s="528"/>
      <c r="AD130" s="535" t="str">
        <f>IF(AND($AA$130=$BN$126,AD$125=$BN$127),"R6","")</f>
        <v/>
      </c>
      <c r="AE130" s="536"/>
      <c r="AF130" s="518" t="str">
        <f>IF(AND($AA$130=$BN$126,AF$125=$BN$127),"R6","")</f>
        <v/>
      </c>
      <c r="AG130" s="519"/>
      <c r="AH130" s="531" t="str">
        <f>IF(AND($AA$130=$BN$126,AH$125=$BN$127),"R6","")</f>
        <v/>
      </c>
      <c r="AI130" s="532"/>
      <c r="AJ130" s="531" t="str">
        <f>IF(AND($AA$130=$BN$126,AJ$125=$BN$127),"R6","")</f>
        <v/>
      </c>
      <c r="AK130" s="532"/>
      <c r="AL130" s="395"/>
      <c r="AM130" s="232"/>
      <c r="AN130" s="232"/>
      <c r="AO130" s="232"/>
      <c r="AP130" s="232"/>
      <c r="AQ130" s="232"/>
      <c r="AR130" s="232"/>
      <c r="BE130" s="232"/>
      <c r="BF130" s="232"/>
      <c r="BG130" s="233"/>
      <c r="BM130" s="374" t="s">
        <v>105</v>
      </c>
      <c r="BN130" s="374">
        <v>0</v>
      </c>
      <c r="BO130" s="374">
        <v>1</v>
      </c>
      <c r="BP130" s="374">
        <v>2</v>
      </c>
      <c r="BQ130" s="240"/>
      <c r="BR130" s="232"/>
      <c r="BS130" s="232"/>
      <c r="BT130" s="232"/>
    </row>
    <row r="131" spans="1:79" ht="14.45" customHeight="1">
      <c r="A131" s="231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452"/>
      <c r="S131" s="452"/>
      <c r="T131" s="452"/>
      <c r="U131" s="452"/>
      <c r="V131" s="452"/>
      <c r="W131" s="452"/>
      <c r="X131" s="232"/>
      <c r="Y131" s="232"/>
      <c r="Z131" s="560"/>
      <c r="AA131" s="469"/>
      <c r="AB131" s="529"/>
      <c r="AC131" s="530"/>
      <c r="AD131" s="537"/>
      <c r="AE131" s="538"/>
      <c r="AF131" s="520"/>
      <c r="AG131" s="521"/>
      <c r="AH131" s="533"/>
      <c r="AI131" s="534"/>
      <c r="AJ131" s="533"/>
      <c r="AK131" s="534"/>
      <c r="AL131" s="395"/>
      <c r="AM131" s="232"/>
      <c r="AN131" s="232"/>
      <c r="AO131" s="232"/>
      <c r="AP131" s="232"/>
      <c r="AQ131" s="232"/>
      <c r="AR131" s="232"/>
      <c r="BE131" s="232"/>
      <c r="BF131" s="232"/>
      <c r="BG131" s="233"/>
      <c r="BM131" s="374">
        <v>1</v>
      </c>
      <c r="BN131" s="374">
        <v>1</v>
      </c>
      <c r="BO131" s="374">
        <v>1</v>
      </c>
      <c r="BP131" s="374">
        <v>1</v>
      </c>
      <c r="BQ131" s="240"/>
      <c r="BR131" s="232"/>
      <c r="BS131" s="232"/>
      <c r="BT131" s="232"/>
    </row>
    <row r="132" spans="1:79" ht="14.4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452"/>
      <c r="S132" s="452"/>
      <c r="T132" s="452"/>
      <c r="U132" s="452"/>
      <c r="V132" s="452"/>
      <c r="W132" s="452"/>
      <c r="X132" s="232"/>
      <c r="Y132" s="232"/>
      <c r="Z132" s="560"/>
      <c r="AA132" s="469">
        <v>4</v>
      </c>
      <c r="AB132" s="535" t="str">
        <f>IF(AND($AA$132=$BN$126,AB$125=$BN$127),"R6","")</f>
        <v/>
      </c>
      <c r="AC132" s="536"/>
      <c r="AD132" s="518" t="str">
        <f>IF(AND($AA$132=$BN$126,AD$125=$BN$127),"R6","")</f>
        <v/>
      </c>
      <c r="AE132" s="519"/>
      <c r="AF132" s="518" t="str">
        <f>IF(AND($AA$132=$BN$126,AF$125=$BN$127),"R6","")</f>
        <v/>
      </c>
      <c r="AG132" s="519"/>
      <c r="AH132" s="531" t="str">
        <f>IF(AND($AA$132=$BN$126,AH$125=$BN$127),"R6","")</f>
        <v/>
      </c>
      <c r="AI132" s="532"/>
      <c r="AJ132" s="531" t="str">
        <f>IF(AND($AA$132=$BN$126,AJ$125=$BN$127),"R6","")</f>
        <v/>
      </c>
      <c r="AK132" s="532"/>
      <c r="AL132" s="395"/>
      <c r="AM132" s="232"/>
      <c r="AN132" s="232"/>
      <c r="AO132" s="232"/>
      <c r="AP132" s="232"/>
      <c r="AQ132" s="232"/>
      <c r="AR132" s="232"/>
      <c r="AS132" s="232"/>
      <c r="AT132" s="232"/>
      <c r="AU132" s="232"/>
      <c r="AV132" s="232"/>
      <c r="AW132" s="232"/>
      <c r="AX132" s="232"/>
      <c r="AY132" s="232"/>
      <c r="AZ132" s="232"/>
      <c r="BA132" s="232"/>
      <c r="BB132" s="232"/>
      <c r="BC132" s="232"/>
      <c r="BD132" s="232"/>
      <c r="BE132" s="232"/>
      <c r="BF132" s="232"/>
      <c r="BG132" s="233"/>
      <c r="BM132" s="374">
        <v>2</v>
      </c>
      <c r="BN132" s="374">
        <v>2</v>
      </c>
      <c r="BO132" s="374">
        <v>1</v>
      </c>
      <c r="BP132" s="374">
        <v>1</v>
      </c>
      <c r="BQ132" s="240"/>
      <c r="BR132" s="232"/>
      <c r="BS132" s="232"/>
      <c r="BT132" s="232"/>
    </row>
    <row r="133" spans="1:79" ht="14.45" customHeight="1">
      <c r="A133" s="231"/>
      <c r="B133" s="232"/>
      <c r="C133" s="232"/>
      <c r="D133" s="232"/>
      <c r="E133" s="267" t="s">
        <v>94</v>
      </c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32"/>
      <c r="R133" s="452"/>
      <c r="S133" s="452"/>
      <c r="T133" s="452"/>
      <c r="U133" s="452"/>
      <c r="V133" s="452"/>
      <c r="W133" s="452"/>
      <c r="X133" s="232"/>
      <c r="Y133" s="232"/>
      <c r="Z133" s="560"/>
      <c r="AA133" s="469"/>
      <c r="AB133" s="537"/>
      <c r="AC133" s="538"/>
      <c r="AD133" s="520"/>
      <c r="AE133" s="521"/>
      <c r="AF133" s="520"/>
      <c r="AG133" s="521"/>
      <c r="AH133" s="533"/>
      <c r="AI133" s="534"/>
      <c r="AJ133" s="533"/>
      <c r="AK133" s="534"/>
      <c r="AL133" s="395"/>
      <c r="AM133" s="232"/>
      <c r="AN133" s="232"/>
      <c r="AO133" s="232"/>
      <c r="AP133" s="232"/>
      <c r="AQ133" s="232"/>
      <c r="AR133" s="232"/>
      <c r="AS133" s="232"/>
      <c r="AT133" s="232"/>
      <c r="AU133" s="232"/>
      <c r="AV133" s="232"/>
      <c r="AW133" s="232"/>
      <c r="AX133" s="232"/>
      <c r="AY133" s="232"/>
      <c r="AZ133" s="232"/>
      <c r="BA133" s="232"/>
      <c r="BB133" s="232"/>
      <c r="BC133" s="232"/>
      <c r="BD133" s="232"/>
      <c r="BE133" s="232"/>
      <c r="BF133" s="232"/>
      <c r="BG133" s="233"/>
      <c r="BM133" s="374">
        <v>3</v>
      </c>
      <c r="BN133" s="374">
        <v>3</v>
      </c>
      <c r="BO133" s="374">
        <v>2</v>
      </c>
      <c r="BP133" s="374">
        <v>1</v>
      </c>
      <c r="BQ133" s="240"/>
      <c r="BR133" s="232"/>
      <c r="BS133" s="232"/>
      <c r="BT133" s="232"/>
    </row>
    <row r="134" spans="1:79" ht="14.45" customHeight="1">
      <c r="A134" s="231"/>
      <c r="B134" s="232"/>
      <c r="C134" s="232"/>
      <c r="D134" s="232"/>
      <c r="E134" s="232"/>
      <c r="F134" s="232"/>
      <c r="G134" s="232"/>
      <c r="H134" s="232"/>
      <c r="I134" s="232"/>
      <c r="J134" s="243"/>
      <c r="K134" s="244"/>
      <c r="L134" s="244"/>
      <c r="M134" s="244"/>
      <c r="N134" s="244"/>
      <c r="O134" s="244"/>
      <c r="P134" s="245"/>
      <c r="Q134" s="268"/>
      <c r="R134" s="452"/>
      <c r="S134" s="452"/>
      <c r="T134" s="452"/>
      <c r="U134" s="452"/>
      <c r="V134" s="452"/>
      <c r="W134" s="452"/>
      <c r="X134" s="232"/>
      <c r="Y134" s="232"/>
      <c r="Z134" s="560"/>
      <c r="AA134" s="469">
        <v>5</v>
      </c>
      <c r="AB134" s="518" t="str">
        <f>IF(AND($AA$134=$BN$126,AB$125=$BN$127),"R6","")</f>
        <v/>
      </c>
      <c r="AC134" s="519"/>
      <c r="AD134" s="518" t="str">
        <f>IF(AND($AA$134=$BN$126,AD$125=$BN$127),"R6","")</f>
        <v/>
      </c>
      <c r="AE134" s="519"/>
      <c r="AF134" s="531" t="str">
        <f>IF(AND($AA$134=$BN$126,AF$125=$BN$127),"R6","")</f>
        <v/>
      </c>
      <c r="AG134" s="532"/>
      <c r="AH134" s="531" t="str">
        <f>IF(AND($AA$134=$BN$126,AH$125=$BN$127),"R6","")</f>
        <v/>
      </c>
      <c r="AI134" s="532"/>
      <c r="AJ134" s="531" t="str">
        <f>IF(AND($AA$134=$BN$126,AJ$125=$BN$127),"R6","")</f>
        <v/>
      </c>
      <c r="AK134" s="532"/>
      <c r="AL134" s="395"/>
      <c r="AM134" s="232"/>
      <c r="AN134" s="232"/>
      <c r="AO134" s="232"/>
      <c r="AP134" s="232"/>
      <c r="AQ134" s="232"/>
      <c r="AR134" s="232"/>
      <c r="AS134" s="232"/>
      <c r="AT134" s="232"/>
      <c r="AU134" s="232"/>
      <c r="AV134" s="232"/>
      <c r="AW134" s="232"/>
      <c r="AX134" s="232"/>
      <c r="AY134" s="232"/>
      <c r="AZ134" s="232"/>
      <c r="BA134" s="232"/>
      <c r="BB134" s="232"/>
      <c r="BC134" s="232"/>
      <c r="BD134" s="232"/>
      <c r="BE134" s="232"/>
      <c r="BF134" s="232"/>
      <c r="BG134" s="233"/>
      <c r="BM134" s="374">
        <v>4</v>
      </c>
      <c r="BN134" s="374">
        <v>4</v>
      </c>
      <c r="BO134" s="374">
        <v>3</v>
      </c>
      <c r="BP134" s="374">
        <v>2</v>
      </c>
      <c r="BQ134" s="240"/>
      <c r="BR134" s="232"/>
      <c r="BS134" s="232"/>
      <c r="BT134" s="232"/>
    </row>
    <row r="135" spans="1:79" ht="14.45" customHeight="1">
      <c r="A135" s="231"/>
      <c r="B135" s="232"/>
      <c r="C135" s="232"/>
      <c r="D135" s="232"/>
      <c r="E135" s="232"/>
      <c r="F135" s="232"/>
      <c r="G135" s="232"/>
      <c r="H135" s="232"/>
      <c r="I135" s="232"/>
      <c r="J135" s="567" t="str">
        <f>BO127</f>
        <v/>
      </c>
      <c r="K135" s="567"/>
      <c r="L135" s="567"/>
      <c r="M135" s="567"/>
      <c r="N135" s="567"/>
      <c r="O135" s="567"/>
      <c r="P135" s="567"/>
      <c r="Q135" s="232"/>
      <c r="R135" s="452"/>
      <c r="S135" s="452"/>
      <c r="T135" s="452"/>
      <c r="U135" s="452"/>
      <c r="V135" s="452"/>
      <c r="W135" s="452"/>
      <c r="X135" s="232"/>
      <c r="Y135" s="232"/>
      <c r="Z135" s="561"/>
      <c r="AA135" s="469"/>
      <c r="AB135" s="520"/>
      <c r="AC135" s="521"/>
      <c r="AD135" s="520"/>
      <c r="AE135" s="521"/>
      <c r="AF135" s="533"/>
      <c r="AG135" s="534"/>
      <c r="AH135" s="533"/>
      <c r="AI135" s="534"/>
      <c r="AJ135" s="533"/>
      <c r="AK135" s="534"/>
      <c r="AL135" s="395"/>
      <c r="AM135" s="232"/>
      <c r="AN135" s="232"/>
      <c r="AO135" s="232"/>
      <c r="AP135" s="232"/>
      <c r="AQ135" s="232"/>
      <c r="AR135" s="232"/>
      <c r="AS135" s="234"/>
      <c r="AT135" s="232"/>
      <c r="AU135" s="232"/>
      <c r="AV135" s="232"/>
      <c r="AW135" s="232"/>
      <c r="AX135" s="232"/>
      <c r="AY135" s="232"/>
      <c r="AZ135" s="232"/>
      <c r="BA135" s="232"/>
      <c r="BB135" s="232"/>
      <c r="BC135" s="232"/>
      <c r="BD135" s="232"/>
      <c r="BE135" s="232"/>
      <c r="BF135" s="232"/>
      <c r="BG135" s="233"/>
      <c r="BM135" s="374">
        <v>5</v>
      </c>
      <c r="BN135" s="374">
        <v>5</v>
      </c>
      <c r="BO135" s="374">
        <v>4</v>
      </c>
      <c r="BP135" s="374">
        <v>3</v>
      </c>
      <c r="BQ135" s="240"/>
      <c r="BR135" s="232"/>
      <c r="BS135" s="232"/>
      <c r="BT135" s="232"/>
    </row>
    <row r="136" spans="1:79">
      <c r="A136" s="231"/>
      <c r="B136" s="232"/>
      <c r="C136" s="232"/>
      <c r="D136" s="232"/>
      <c r="E136" s="232"/>
      <c r="F136" s="232"/>
      <c r="G136" s="232"/>
      <c r="H136" s="232"/>
      <c r="I136" s="232"/>
      <c r="J136" s="254"/>
      <c r="K136" s="249"/>
      <c r="L136" s="249"/>
      <c r="M136" s="249"/>
      <c r="N136" s="249"/>
      <c r="O136" s="249"/>
      <c r="P136" s="255"/>
      <c r="Q136" s="232"/>
      <c r="R136" s="232"/>
      <c r="S136" s="232"/>
      <c r="T136" s="232"/>
      <c r="U136" s="232"/>
      <c r="V136" s="232"/>
      <c r="W136" s="232"/>
      <c r="X136" s="232"/>
      <c r="Y136" s="232"/>
      <c r="Z136" s="248"/>
      <c r="AA136" s="232"/>
      <c r="AB136" s="232"/>
      <c r="AC136" s="232"/>
      <c r="AD136" s="232"/>
      <c r="AE136" s="232"/>
      <c r="AF136" s="232"/>
      <c r="AG136" s="232"/>
      <c r="AH136" s="232"/>
      <c r="AI136" s="232"/>
      <c r="AJ136" s="232"/>
      <c r="AK136" s="232"/>
      <c r="AL136" s="232"/>
      <c r="AM136" s="232"/>
      <c r="AN136" s="232"/>
      <c r="AO136" s="232"/>
      <c r="AP136" s="232"/>
      <c r="AQ136" s="232"/>
      <c r="AR136" s="232"/>
      <c r="AS136" s="232"/>
      <c r="AT136" s="232"/>
      <c r="AU136" s="232"/>
      <c r="AV136" s="232"/>
      <c r="AW136" s="232"/>
      <c r="AX136" s="232"/>
      <c r="AY136" s="232"/>
      <c r="AZ136" s="232"/>
      <c r="BA136" s="232"/>
      <c r="BB136" s="232"/>
      <c r="BC136" s="232"/>
      <c r="BD136" s="232"/>
      <c r="BE136" s="232"/>
      <c r="BF136" s="232"/>
      <c r="BG136" s="233"/>
    </row>
    <row r="137" spans="1:79">
      <c r="A137" s="231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32"/>
      <c r="Z137" s="248"/>
      <c r="AA137" s="232"/>
      <c r="AB137" s="232"/>
      <c r="AC137" s="232"/>
      <c r="AD137" s="232"/>
      <c r="AE137" s="232"/>
      <c r="AF137" s="232"/>
      <c r="AG137" s="232"/>
      <c r="AH137" s="232"/>
      <c r="AI137" s="232"/>
      <c r="AJ137" s="232"/>
      <c r="AK137" s="232"/>
      <c r="AL137" s="232"/>
      <c r="AM137" s="232"/>
      <c r="AN137" s="232"/>
      <c r="AO137" s="232"/>
      <c r="AP137" s="232"/>
      <c r="AQ137" s="232"/>
      <c r="AR137" s="232"/>
      <c r="AS137" s="232"/>
      <c r="AT137" s="232"/>
      <c r="AU137" s="232"/>
      <c r="AV137" s="232"/>
      <c r="AW137" s="232"/>
      <c r="AX137" s="232"/>
      <c r="AY137" s="232"/>
      <c r="AZ137" s="232"/>
      <c r="BA137" s="232"/>
      <c r="BB137" s="232"/>
      <c r="BC137" s="232"/>
      <c r="BD137" s="232"/>
      <c r="BE137" s="232"/>
      <c r="BF137" s="232"/>
      <c r="BG137" s="233"/>
    </row>
    <row r="138" spans="1:79" ht="15.75" thickBot="1">
      <c r="A138" s="231"/>
      <c r="B138" s="232"/>
      <c r="C138" s="232"/>
      <c r="D138" s="232"/>
      <c r="E138" s="232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232"/>
      <c r="AA138" s="232"/>
      <c r="AB138" s="232"/>
      <c r="AC138" s="232"/>
      <c r="AD138" s="232"/>
      <c r="AE138" s="232"/>
      <c r="AF138" s="232"/>
      <c r="AG138" s="232"/>
      <c r="AH138" s="232"/>
      <c r="AI138" s="232"/>
      <c r="AJ138" s="232"/>
      <c r="AK138" s="232"/>
      <c r="AL138" s="232"/>
      <c r="AM138" s="232"/>
      <c r="AN138" s="232"/>
      <c r="AO138" s="232"/>
      <c r="AP138" s="232"/>
      <c r="AQ138" s="232"/>
      <c r="AR138" s="232"/>
      <c r="AS138" s="232"/>
      <c r="AT138" s="232"/>
      <c r="AU138" s="232"/>
      <c r="AV138" s="232"/>
      <c r="AW138" s="232"/>
      <c r="AX138" s="232"/>
      <c r="AY138" s="232"/>
      <c r="AZ138" s="232"/>
      <c r="BA138" s="232"/>
      <c r="BB138" s="232"/>
      <c r="BC138" s="232"/>
      <c r="BD138" s="232"/>
      <c r="BE138" s="232"/>
      <c r="BF138" s="232"/>
      <c r="BG138" s="233"/>
    </row>
    <row r="139" spans="1:79" ht="32.450000000000003" customHeight="1" thickBot="1">
      <c r="A139" s="433" t="s">
        <v>518</v>
      </c>
      <c r="B139" s="434"/>
      <c r="C139" s="434"/>
      <c r="D139" s="434"/>
      <c r="E139" s="434"/>
      <c r="F139" s="434"/>
      <c r="G139" s="434"/>
      <c r="H139" s="434"/>
      <c r="I139" s="434"/>
      <c r="J139" s="434"/>
      <c r="K139" s="434"/>
      <c r="L139" s="434"/>
      <c r="M139" s="434"/>
      <c r="N139" s="434"/>
      <c r="O139" s="434"/>
      <c r="P139" s="434"/>
      <c r="Q139" s="434"/>
      <c r="R139" s="434"/>
      <c r="S139" s="434"/>
      <c r="T139" s="434"/>
      <c r="U139" s="434"/>
      <c r="V139" s="434"/>
      <c r="W139" s="434"/>
      <c r="X139" s="434"/>
      <c r="Y139" s="434"/>
      <c r="Z139" s="434"/>
      <c r="AA139" s="434"/>
      <c r="AB139" s="434"/>
      <c r="AC139" s="434"/>
      <c r="AD139" s="434"/>
      <c r="AE139" s="434"/>
      <c r="AF139" s="434"/>
      <c r="AG139" s="434"/>
      <c r="AH139" s="434"/>
      <c r="AI139" s="434"/>
      <c r="AJ139" s="434"/>
      <c r="AK139" s="434"/>
      <c r="AL139" s="434"/>
      <c r="AM139" s="434"/>
      <c r="AN139" s="434"/>
      <c r="AO139" s="434"/>
      <c r="AP139" s="434"/>
      <c r="AQ139" s="434"/>
      <c r="AR139" s="434"/>
      <c r="AS139" s="434"/>
      <c r="AT139" s="434"/>
      <c r="AU139" s="434"/>
      <c r="AV139" s="434"/>
      <c r="AW139" s="434"/>
      <c r="AX139" s="434"/>
      <c r="AY139" s="434"/>
      <c r="AZ139" s="434"/>
      <c r="BA139" s="434"/>
      <c r="BB139" s="434"/>
      <c r="BC139" s="434"/>
      <c r="BD139" s="434"/>
      <c r="BE139" s="434"/>
      <c r="BF139" s="434"/>
      <c r="BG139" s="435"/>
    </row>
    <row r="140" spans="1:79" s="262" customFormat="1" ht="32.450000000000003" customHeight="1">
      <c r="A140" s="222"/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0"/>
      <c r="BE140" s="220"/>
      <c r="BF140" s="220"/>
      <c r="BG140" s="223"/>
    </row>
    <row r="141" spans="1:79" ht="19.899999999999999" customHeight="1">
      <c r="A141" s="231"/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  <c r="AF141" s="232"/>
      <c r="AG141" s="232"/>
      <c r="AH141" s="232"/>
      <c r="AI141" s="232"/>
      <c r="AJ141" s="232"/>
      <c r="AK141" s="232"/>
      <c r="AL141" s="232"/>
      <c r="AM141" s="232"/>
      <c r="AN141" s="232"/>
      <c r="AO141" s="232"/>
      <c r="AP141" s="232"/>
      <c r="AQ141" s="232"/>
      <c r="AR141" s="232"/>
      <c r="AS141" s="232"/>
      <c r="AT141" s="232"/>
      <c r="AU141" s="232"/>
      <c r="AV141" s="232"/>
      <c r="AW141" s="232"/>
      <c r="AX141" s="232"/>
      <c r="AY141" s="232"/>
      <c r="AZ141" s="232"/>
      <c r="BA141" s="232"/>
      <c r="BB141" s="232"/>
      <c r="BC141" s="232"/>
      <c r="BD141" s="232"/>
      <c r="BE141" s="232"/>
      <c r="BF141" s="232"/>
      <c r="BG141" s="233"/>
    </row>
    <row r="142" spans="1:79">
      <c r="A142" s="231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32"/>
      <c r="AI142" s="232"/>
      <c r="AJ142" s="232"/>
      <c r="AK142" s="232"/>
      <c r="AL142" s="232"/>
      <c r="AM142" s="232"/>
      <c r="AN142" s="232"/>
      <c r="AO142" s="232"/>
      <c r="AP142" s="232"/>
      <c r="AQ142" s="232"/>
      <c r="AR142" s="232"/>
      <c r="AS142" s="232"/>
      <c r="AT142" s="232"/>
      <c r="AU142" s="232"/>
      <c r="AV142" s="232"/>
      <c r="AW142" s="232"/>
      <c r="AX142" s="232"/>
      <c r="AY142" s="232"/>
      <c r="AZ142" s="232"/>
      <c r="BA142" s="232"/>
      <c r="BB142" s="232"/>
      <c r="BC142" s="232"/>
      <c r="BD142" s="232"/>
      <c r="BE142" s="232"/>
      <c r="BF142" s="232"/>
      <c r="BG142" s="233"/>
    </row>
    <row r="143" spans="1:79" ht="34.15" customHeight="1">
      <c r="A143" s="231"/>
      <c r="B143" s="232"/>
      <c r="C143" s="232"/>
      <c r="D143" s="457"/>
      <c r="E143" s="458"/>
      <c r="F143" s="458"/>
      <c r="G143" s="458"/>
      <c r="H143" s="458"/>
      <c r="I143" s="458"/>
      <c r="J143" s="458"/>
      <c r="K143" s="458"/>
      <c r="L143" s="74"/>
      <c r="M143" s="74"/>
      <c r="N143" s="74"/>
      <c r="O143" s="74"/>
      <c r="P143" s="244"/>
      <c r="Q143" s="74"/>
      <c r="R143" s="74"/>
      <c r="S143" s="244"/>
      <c r="T143" s="74"/>
      <c r="U143" s="74"/>
      <c r="V143" s="74"/>
      <c r="W143" s="74"/>
      <c r="X143" s="74"/>
      <c r="Y143" s="74"/>
      <c r="Z143" s="244"/>
      <c r="AA143" s="74"/>
      <c r="AB143" s="74"/>
      <c r="AC143" s="224" t="s">
        <v>518</v>
      </c>
      <c r="AD143" s="74"/>
      <c r="AE143" s="74"/>
      <c r="AF143" s="24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5"/>
      <c r="AV143" s="349"/>
      <c r="AW143" s="19"/>
      <c r="AX143" s="19"/>
      <c r="AY143" s="19"/>
      <c r="AZ143" s="19"/>
      <c r="BA143" s="19"/>
      <c r="BB143" s="19"/>
      <c r="BC143" s="19"/>
      <c r="BD143" s="19"/>
      <c r="BE143" s="232"/>
      <c r="BF143" s="232"/>
      <c r="BG143" s="233"/>
    </row>
    <row r="144" spans="1:79" ht="45.75" customHeight="1">
      <c r="A144" s="231"/>
      <c r="B144" s="232"/>
      <c r="C144" s="232"/>
      <c r="D144" s="454" t="s">
        <v>527</v>
      </c>
      <c r="E144" s="455"/>
      <c r="F144" s="455"/>
      <c r="G144" s="455"/>
      <c r="H144" s="455"/>
      <c r="I144" s="455"/>
      <c r="J144" s="455"/>
      <c r="K144" s="456"/>
      <c r="L144" s="445" t="s">
        <v>389</v>
      </c>
      <c r="M144" s="446"/>
      <c r="N144" s="446"/>
      <c r="O144" s="446"/>
      <c r="P144" s="446"/>
      <c r="Q144" s="446"/>
      <c r="R144" s="446"/>
      <c r="S144" s="446"/>
      <c r="T144" s="446"/>
      <c r="U144" s="446"/>
      <c r="V144" s="446"/>
      <c r="W144" s="446"/>
      <c r="X144" s="446"/>
      <c r="Y144" s="446"/>
      <c r="Z144" s="446"/>
      <c r="AA144" s="446"/>
      <c r="AB144" s="446"/>
      <c r="AC144" s="446"/>
      <c r="AD144" s="446"/>
      <c r="AE144" s="446"/>
      <c r="AF144" s="446"/>
      <c r="AG144" s="447"/>
      <c r="AH144" s="445" t="s">
        <v>121</v>
      </c>
      <c r="AI144" s="446"/>
      <c r="AJ144" s="446"/>
      <c r="AK144" s="446"/>
      <c r="AL144" s="446"/>
      <c r="AM144" s="447"/>
      <c r="AN144" s="347" t="s">
        <v>122</v>
      </c>
      <c r="AO144" s="445" t="s">
        <v>833</v>
      </c>
      <c r="AP144" s="446"/>
      <c r="AQ144" s="447"/>
      <c r="AR144" s="451" t="s">
        <v>861</v>
      </c>
      <c r="AS144" s="451"/>
      <c r="AT144" s="451"/>
      <c r="AU144" s="451"/>
      <c r="AV144" s="349"/>
      <c r="AW144" s="349"/>
      <c r="AX144" s="349"/>
      <c r="AY144" s="349"/>
      <c r="AZ144" s="234"/>
      <c r="BA144" s="349"/>
      <c r="BB144" s="349"/>
      <c r="BC144" s="349"/>
      <c r="BE144" s="232"/>
      <c r="BF144" s="232"/>
      <c r="BG144" s="233"/>
    </row>
    <row r="145" spans="1:60" ht="24.95" customHeight="1">
      <c r="A145" s="231"/>
      <c r="B145" s="232"/>
      <c r="C145" s="232"/>
      <c r="D145" s="436">
        <v>1</v>
      </c>
      <c r="E145" s="439" t="s">
        <v>521</v>
      </c>
      <c r="F145" s="440"/>
      <c r="G145" s="441"/>
      <c r="H145" s="441"/>
      <c r="I145" s="441"/>
      <c r="J145" s="441"/>
      <c r="K145" s="442"/>
      <c r="L145" s="444"/>
      <c r="M145" s="444"/>
      <c r="N145" s="444"/>
      <c r="O145" s="444"/>
      <c r="P145" s="444"/>
      <c r="Q145" s="444"/>
      <c r="R145" s="444"/>
      <c r="S145" s="444"/>
      <c r="T145" s="444"/>
      <c r="U145" s="444"/>
      <c r="V145" s="444"/>
      <c r="W145" s="444"/>
      <c r="X145" s="444"/>
      <c r="Y145" s="444"/>
      <c r="Z145" s="444"/>
      <c r="AA145" s="444"/>
      <c r="AB145" s="444"/>
      <c r="AC145" s="444"/>
      <c r="AD145" s="444"/>
      <c r="AE145" s="444"/>
      <c r="AF145" s="444"/>
      <c r="AG145" s="444"/>
      <c r="AH145" s="459"/>
      <c r="AI145" s="460"/>
      <c r="AJ145" s="460"/>
      <c r="AK145" s="460"/>
      <c r="AL145" s="460"/>
      <c r="AM145" s="461"/>
      <c r="AN145" s="444"/>
      <c r="AO145" s="444"/>
      <c r="AP145" s="444"/>
      <c r="AQ145" s="444"/>
      <c r="AR145" s="444"/>
      <c r="AS145" s="444"/>
      <c r="AT145" s="444"/>
      <c r="AU145" s="444"/>
      <c r="AV145" s="360"/>
      <c r="AW145" s="360"/>
      <c r="AX145" s="360"/>
      <c r="AY145" s="360"/>
      <c r="AZ145" s="360"/>
      <c r="BA145" s="360"/>
      <c r="BB145" s="360"/>
      <c r="BC145" s="360"/>
      <c r="BE145" s="232"/>
      <c r="BF145" s="232"/>
      <c r="BG145" s="233"/>
    </row>
    <row r="146" spans="1:60" ht="24.95" customHeight="1">
      <c r="A146" s="231"/>
      <c r="B146" s="232"/>
      <c r="C146" s="232"/>
      <c r="D146" s="436"/>
      <c r="E146" s="439" t="s">
        <v>522</v>
      </c>
      <c r="F146" s="440"/>
      <c r="G146" s="441"/>
      <c r="H146" s="441"/>
      <c r="I146" s="441"/>
      <c r="J146" s="441"/>
      <c r="K146" s="442"/>
      <c r="L146" s="444"/>
      <c r="M146" s="444"/>
      <c r="N146" s="444"/>
      <c r="O146" s="444"/>
      <c r="P146" s="444"/>
      <c r="Q146" s="444"/>
      <c r="R146" s="444"/>
      <c r="S146" s="444"/>
      <c r="T146" s="444"/>
      <c r="U146" s="444"/>
      <c r="V146" s="444"/>
      <c r="W146" s="444"/>
      <c r="X146" s="444"/>
      <c r="Y146" s="444"/>
      <c r="Z146" s="444"/>
      <c r="AA146" s="444"/>
      <c r="AB146" s="444"/>
      <c r="AC146" s="444"/>
      <c r="AD146" s="444"/>
      <c r="AE146" s="444"/>
      <c r="AF146" s="444"/>
      <c r="AG146" s="444"/>
      <c r="AH146" s="462"/>
      <c r="AI146" s="463"/>
      <c r="AJ146" s="463"/>
      <c r="AK146" s="463"/>
      <c r="AL146" s="463"/>
      <c r="AM146" s="464"/>
      <c r="AN146" s="444"/>
      <c r="AO146" s="444"/>
      <c r="AP146" s="444"/>
      <c r="AQ146" s="444"/>
      <c r="AR146" s="444"/>
      <c r="AS146" s="444"/>
      <c r="AT146" s="444"/>
      <c r="AU146" s="444"/>
      <c r="AV146" s="360"/>
      <c r="AW146" s="360"/>
      <c r="AX146" s="360"/>
      <c r="AY146" s="360"/>
      <c r="AZ146" s="360"/>
      <c r="BA146" s="360"/>
      <c r="BB146" s="360"/>
      <c r="BC146" s="360"/>
      <c r="BE146" s="232"/>
      <c r="BF146" s="232"/>
      <c r="BG146" s="233"/>
    </row>
    <row r="147" spans="1:60" ht="24.95" customHeight="1">
      <c r="A147" s="231"/>
      <c r="B147" s="232"/>
      <c r="C147" s="232"/>
      <c r="D147" s="436"/>
      <c r="E147" s="439" t="s">
        <v>523</v>
      </c>
      <c r="F147" s="440"/>
      <c r="G147" s="441"/>
      <c r="H147" s="441"/>
      <c r="I147" s="441"/>
      <c r="J147" s="441"/>
      <c r="K147" s="442"/>
      <c r="L147" s="444"/>
      <c r="M147" s="444"/>
      <c r="N147" s="444"/>
      <c r="O147" s="444"/>
      <c r="P147" s="444"/>
      <c r="Q147" s="444"/>
      <c r="R147" s="444"/>
      <c r="S147" s="444"/>
      <c r="T147" s="444"/>
      <c r="U147" s="444"/>
      <c r="V147" s="444"/>
      <c r="W147" s="444"/>
      <c r="X147" s="444"/>
      <c r="Y147" s="444"/>
      <c r="Z147" s="444"/>
      <c r="AA147" s="444"/>
      <c r="AB147" s="444"/>
      <c r="AC147" s="444"/>
      <c r="AD147" s="444"/>
      <c r="AE147" s="444"/>
      <c r="AF147" s="444"/>
      <c r="AG147" s="444"/>
      <c r="AH147" s="465"/>
      <c r="AI147" s="466"/>
      <c r="AJ147" s="466"/>
      <c r="AK147" s="466"/>
      <c r="AL147" s="466"/>
      <c r="AM147" s="467"/>
      <c r="AN147" s="444"/>
      <c r="AO147" s="444"/>
      <c r="AP147" s="444"/>
      <c r="AQ147" s="444"/>
      <c r="AR147" s="444"/>
      <c r="AS147" s="444"/>
      <c r="AT147" s="444"/>
      <c r="AU147" s="444"/>
      <c r="AV147" s="360"/>
      <c r="AW147" s="360"/>
      <c r="AX147" s="360"/>
      <c r="AY147" s="360"/>
      <c r="AZ147" s="360"/>
      <c r="BA147" s="360"/>
      <c r="BB147" s="360"/>
      <c r="BC147" s="360"/>
      <c r="BE147" s="232"/>
      <c r="BF147" s="232"/>
      <c r="BG147" s="233"/>
    </row>
    <row r="148" spans="1:60" ht="24.95" customHeight="1">
      <c r="A148" s="231"/>
      <c r="B148" s="232"/>
      <c r="C148" s="232"/>
      <c r="D148" s="436">
        <v>2</v>
      </c>
      <c r="E148" s="439" t="s">
        <v>521</v>
      </c>
      <c r="F148" s="440"/>
      <c r="G148" s="441"/>
      <c r="H148" s="441"/>
      <c r="I148" s="441"/>
      <c r="J148" s="441"/>
      <c r="K148" s="442"/>
      <c r="L148" s="459"/>
      <c r="M148" s="460"/>
      <c r="N148" s="460"/>
      <c r="O148" s="460"/>
      <c r="P148" s="460"/>
      <c r="Q148" s="460"/>
      <c r="R148" s="460"/>
      <c r="S148" s="460"/>
      <c r="T148" s="460"/>
      <c r="U148" s="460"/>
      <c r="V148" s="460"/>
      <c r="W148" s="460"/>
      <c r="X148" s="460"/>
      <c r="Y148" s="460"/>
      <c r="Z148" s="460"/>
      <c r="AA148" s="460"/>
      <c r="AB148" s="460"/>
      <c r="AC148" s="460"/>
      <c r="AD148" s="460"/>
      <c r="AE148" s="460"/>
      <c r="AF148" s="460"/>
      <c r="AG148" s="461"/>
      <c r="AH148" s="459"/>
      <c r="AI148" s="460"/>
      <c r="AJ148" s="460"/>
      <c r="AK148" s="460"/>
      <c r="AL148" s="460"/>
      <c r="AM148" s="461"/>
      <c r="AN148" s="444"/>
      <c r="AO148" s="444"/>
      <c r="AP148" s="444"/>
      <c r="AQ148" s="444"/>
      <c r="AR148" s="444"/>
      <c r="AS148" s="444"/>
      <c r="AT148" s="444"/>
      <c r="AU148" s="444"/>
      <c r="AV148" s="360"/>
      <c r="AW148" s="360"/>
      <c r="AX148" s="360"/>
      <c r="AY148" s="360"/>
      <c r="AZ148" s="360"/>
      <c r="BA148" s="360"/>
      <c r="BB148" s="360"/>
      <c r="BC148" s="360"/>
      <c r="BE148" s="232"/>
      <c r="BF148" s="232"/>
      <c r="BG148" s="233"/>
    </row>
    <row r="149" spans="1:60" ht="24.95" customHeight="1">
      <c r="A149" s="231"/>
      <c r="B149" s="232"/>
      <c r="C149" s="232"/>
      <c r="D149" s="436"/>
      <c r="E149" s="439" t="s">
        <v>522</v>
      </c>
      <c r="F149" s="440"/>
      <c r="G149" s="441"/>
      <c r="H149" s="441"/>
      <c r="I149" s="441"/>
      <c r="J149" s="441"/>
      <c r="K149" s="442"/>
      <c r="L149" s="462"/>
      <c r="M149" s="463"/>
      <c r="N149" s="463"/>
      <c r="O149" s="463"/>
      <c r="P149" s="463"/>
      <c r="Q149" s="463"/>
      <c r="R149" s="463"/>
      <c r="S149" s="463"/>
      <c r="T149" s="463"/>
      <c r="U149" s="463"/>
      <c r="V149" s="463"/>
      <c r="W149" s="463"/>
      <c r="X149" s="463"/>
      <c r="Y149" s="463"/>
      <c r="Z149" s="463"/>
      <c r="AA149" s="463"/>
      <c r="AB149" s="463"/>
      <c r="AC149" s="463"/>
      <c r="AD149" s="463"/>
      <c r="AE149" s="463"/>
      <c r="AF149" s="463"/>
      <c r="AG149" s="464"/>
      <c r="AH149" s="462"/>
      <c r="AI149" s="463"/>
      <c r="AJ149" s="463"/>
      <c r="AK149" s="463"/>
      <c r="AL149" s="463"/>
      <c r="AM149" s="464"/>
      <c r="AN149" s="444"/>
      <c r="AO149" s="444"/>
      <c r="AP149" s="444"/>
      <c r="AQ149" s="444"/>
      <c r="AR149" s="444"/>
      <c r="AS149" s="444"/>
      <c r="AT149" s="444"/>
      <c r="AU149" s="444"/>
      <c r="AV149" s="360"/>
      <c r="AW149" s="360"/>
      <c r="AX149" s="360"/>
      <c r="AY149" s="360"/>
      <c r="AZ149" s="360"/>
      <c r="BA149" s="360"/>
      <c r="BB149" s="360"/>
      <c r="BC149" s="360"/>
      <c r="BE149" s="232"/>
      <c r="BF149" s="232"/>
      <c r="BG149" s="233"/>
    </row>
    <row r="150" spans="1:60" ht="24.95" customHeight="1">
      <c r="A150" s="231"/>
      <c r="B150" s="232"/>
      <c r="C150" s="232"/>
      <c r="D150" s="436"/>
      <c r="E150" s="439" t="s">
        <v>523</v>
      </c>
      <c r="F150" s="440"/>
      <c r="G150" s="441"/>
      <c r="H150" s="441"/>
      <c r="I150" s="441"/>
      <c r="J150" s="441"/>
      <c r="K150" s="442"/>
      <c r="L150" s="465"/>
      <c r="M150" s="466"/>
      <c r="N150" s="466"/>
      <c r="O150" s="466"/>
      <c r="P150" s="466"/>
      <c r="Q150" s="466"/>
      <c r="R150" s="466"/>
      <c r="S150" s="466"/>
      <c r="T150" s="466"/>
      <c r="U150" s="466"/>
      <c r="V150" s="466"/>
      <c r="W150" s="466"/>
      <c r="X150" s="466"/>
      <c r="Y150" s="466"/>
      <c r="Z150" s="466"/>
      <c r="AA150" s="466"/>
      <c r="AB150" s="466"/>
      <c r="AC150" s="466"/>
      <c r="AD150" s="466"/>
      <c r="AE150" s="466"/>
      <c r="AF150" s="466"/>
      <c r="AG150" s="467"/>
      <c r="AH150" s="465"/>
      <c r="AI150" s="466"/>
      <c r="AJ150" s="466"/>
      <c r="AK150" s="466"/>
      <c r="AL150" s="466"/>
      <c r="AM150" s="467"/>
      <c r="AN150" s="444"/>
      <c r="AO150" s="444"/>
      <c r="AP150" s="444"/>
      <c r="AQ150" s="444"/>
      <c r="AR150" s="444"/>
      <c r="AS150" s="444"/>
      <c r="AT150" s="444"/>
      <c r="AU150" s="444"/>
      <c r="AV150" s="360"/>
      <c r="AW150" s="360"/>
      <c r="AX150" s="360"/>
      <c r="AY150" s="360"/>
      <c r="AZ150" s="360"/>
      <c r="BA150" s="360"/>
      <c r="BB150" s="360"/>
      <c r="BC150" s="360"/>
      <c r="BE150" s="232"/>
      <c r="BF150" s="232"/>
      <c r="BG150" s="233"/>
    </row>
    <row r="151" spans="1:60" ht="24.95" customHeight="1">
      <c r="A151" s="231"/>
      <c r="B151" s="232"/>
      <c r="C151" s="232"/>
      <c r="D151" s="436">
        <v>3</v>
      </c>
      <c r="E151" s="439" t="s">
        <v>521</v>
      </c>
      <c r="F151" s="440"/>
      <c r="G151" s="441"/>
      <c r="H151" s="441"/>
      <c r="I151" s="441"/>
      <c r="J151" s="441"/>
      <c r="K151" s="442"/>
      <c r="L151" s="459"/>
      <c r="M151" s="460"/>
      <c r="N151" s="460"/>
      <c r="O151" s="460"/>
      <c r="P151" s="460"/>
      <c r="Q151" s="460"/>
      <c r="R151" s="460"/>
      <c r="S151" s="460"/>
      <c r="T151" s="460"/>
      <c r="U151" s="460"/>
      <c r="V151" s="460"/>
      <c r="W151" s="460"/>
      <c r="X151" s="460"/>
      <c r="Y151" s="460"/>
      <c r="Z151" s="460"/>
      <c r="AA151" s="460"/>
      <c r="AB151" s="460"/>
      <c r="AC151" s="460"/>
      <c r="AD151" s="460"/>
      <c r="AE151" s="460"/>
      <c r="AF151" s="460"/>
      <c r="AG151" s="461"/>
      <c r="AH151" s="459"/>
      <c r="AI151" s="460"/>
      <c r="AJ151" s="460"/>
      <c r="AK151" s="460"/>
      <c r="AL151" s="460"/>
      <c r="AM151" s="461"/>
      <c r="AN151" s="444"/>
      <c r="AO151" s="444"/>
      <c r="AP151" s="444"/>
      <c r="AQ151" s="444"/>
      <c r="AR151" s="444"/>
      <c r="AS151" s="444"/>
      <c r="AT151" s="444"/>
      <c r="AU151" s="444"/>
      <c r="AV151" s="360"/>
      <c r="AW151" s="360"/>
      <c r="AX151" s="360"/>
      <c r="AY151" s="360"/>
      <c r="AZ151" s="360"/>
      <c r="BA151" s="360"/>
      <c r="BB151" s="360"/>
      <c r="BC151" s="360"/>
      <c r="BE151" s="232"/>
      <c r="BF151" s="232"/>
      <c r="BG151" s="233"/>
    </row>
    <row r="152" spans="1:60" ht="24.95" customHeight="1">
      <c r="A152" s="231"/>
      <c r="B152" s="232"/>
      <c r="C152" s="232"/>
      <c r="D152" s="436"/>
      <c r="E152" s="439" t="s">
        <v>522</v>
      </c>
      <c r="F152" s="440"/>
      <c r="G152" s="441"/>
      <c r="H152" s="441"/>
      <c r="I152" s="441"/>
      <c r="J152" s="441"/>
      <c r="K152" s="442"/>
      <c r="L152" s="462"/>
      <c r="M152" s="463"/>
      <c r="N152" s="463"/>
      <c r="O152" s="463"/>
      <c r="P152" s="463"/>
      <c r="Q152" s="463"/>
      <c r="R152" s="463"/>
      <c r="S152" s="463"/>
      <c r="T152" s="463"/>
      <c r="U152" s="463"/>
      <c r="V152" s="463"/>
      <c r="W152" s="463"/>
      <c r="X152" s="463"/>
      <c r="Y152" s="463"/>
      <c r="Z152" s="463"/>
      <c r="AA152" s="463"/>
      <c r="AB152" s="463"/>
      <c r="AC152" s="463"/>
      <c r="AD152" s="463"/>
      <c r="AE152" s="463"/>
      <c r="AF152" s="463"/>
      <c r="AG152" s="464"/>
      <c r="AH152" s="462"/>
      <c r="AI152" s="463"/>
      <c r="AJ152" s="463"/>
      <c r="AK152" s="463"/>
      <c r="AL152" s="463"/>
      <c r="AM152" s="464"/>
      <c r="AN152" s="444"/>
      <c r="AO152" s="444"/>
      <c r="AP152" s="444"/>
      <c r="AQ152" s="444"/>
      <c r="AR152" s="444"/>
      <c r="AS152" s="444"/>
      <c r="AT152" s="444"/>
      <c r="AU152" s="444"/>
      <c r="AV152" s="360"/>
      <c r="AW152" s="360"/>
      <c r="AX152" s="360"/>
      <c r="AY152" s="360"/>
      <c r="AZ152" s="360"/>
      <c r="BA152" s="360"/>
      <c r="BB152" s="360"/>
      <c r="BC152" s="360"/>
      <c r="BE152" s="232"/>
      <c r="BF152" s="232"/>
      <c r="BG152" s="233"/>
    </row>
    <row r="153" spans="1:60" ht="24.95" customHeight="1">
      <c r="A153" s="231"/>
      <c r="B153" s="232"/>
      <c r="C153" s="232"/>
      <c r="D153" s="436"/>
      <c r="E153" s="439" t="s">
        <v>523</v>
      </c>
      <c r="F153" s="440"/>
      <c r="G153" s="441"/>
      <c r="H153" s="441"/>
      <c r="I153" s="441"/>
      <c r="J153" s="441"/>
      <c r="K153" s="442"/>
      <c r="L153" s="465"/>
      <c r="M153" s="466"/>
      <c r="N153" s="466"/>
      <c r="O153" s="466"/>
      <c r="P153" s="466"/>
      <c r="Q153" s="466"/>
      <c r="R153" s="466"/>
      <c r="S153" s="466"/>
      <c r="T153" s="466"/>
      <c r="U153" s="466"/>
      <c r="V153" s="466"/>
      <c r="W153" s="466"/>
      <c r="X153" s="466"/>
      <c r="Y153" s="466"/>
      <c r="Z153" s="466"/>
      <c r="AA153" s="466"/>
      <c r="AB153" s="466"/>
      <c r="AC153" s="466"/>
      <c r="AD153" s="466"/>
      <c r="AE153" s="466"/>
      <c r="AF153" s="466"/>
      <c r="AG153" s="467"/>
      <c r="AH153" s="465"/>
      <c r="AI153" s="466"/>
      <c r="AJ153" s="466"/>
      <c r="AK153" s="466"/>
      <c r="AL153" s="466"/>
      <c r="AM153" s="467"/>
      <c r="AN153" s="444"/>
      <c r="AO153" s="444"/>
      <c r="AP153" s="444"/>
      <c r="AQ153" s="444"/>
      <c r="AR153" s="444"/>
      <c r="AS153" s="444"/>
      <c r="AT153" s="444"/>
      <c r="AU153" s="444"/>
      <c r="AV153" s="360"/>
      <c r="AW153" s="360"/>
      <c r="AX153" s="360"/>
      <c r="AY153" s="360"/>
      <c r="AZ153" s="360"/>
      <c r="BA153" s="360"/>
      <c r="BB153" s="360"/>
      <c r="BC153" s="360"/>
      <c r="BE153" s="232"/>
      <c r="BF153" s="232"/>
      <c r="BG153" s="233"/>
    </row>
    <row r="154" spans="1:60" ht="24.95" customHeight="1">
      <c r="A154" s="231"/>
      <c r="B154" s="232"/>
      <c r="C154" s="232"/>
      <c r="D154" s="436">
        <v>4</v>
      </c>
      <c r="E154" s="439" t="s">
        <v>521</v>
      </c>
      <c r="F154" s="440"/>
      <c r="G154" s="504"/>
      <c r="H154" s="504"/>
      <c r="I154" s="504"/>
      <c r="J154" s="504"/>
      <c r="K154" s="505"/>
      <c r="L154" s="444"/>
      <c r="M154" s="444"/>
      <c r="N154" s="444"/>
      <c r="O154" s="444"/>
      <c r="P154" s="444"/>
      <c r="Q154" s="444"/>
      <c r="R154" s="444"/>
      <c r="S154" s="444"/>
      <c r="T154" s="444"/>
      <c r="U154" s="444"/>
      <c r="V154" s="444"/>
      <c r="W154" s="444"/>
      <c r="X154" s="444"/>
      <c r="Y154" s="444"/>
      <c r="Z154" s="444"/>
      <c r="AA154" s="444"/>
      <c r="AB154" s="444"/>
      <c r="AC154" s="444"/>
      <c r="AD154" s="444"/>
      <c r="AE154" s="444"/>
      <c r="AF154" s="444"/>
      <c r="AG154" s="444"/>
      <c r="AH154" s="459"/>
      <c r="AI154" s="460"/>
      <c r="AJ154" s="460"/>
      <c r="AK154" s="460"/>
      <c r="AL154" s="460"/>
      <c r="AM154" s="461"/>
      <c r="AN154" s="444"/>
      <c r="AO154" s="444"/>
      <c r="AP154" s="444"/>
      <c r="AQ154" s="444"/>
      <c r="AR154" s="444"/>
      <c r="AS154" s="444"/>
      <c r="AT154" s="444"/>
      <c r="AU154" s="444"/>
      <c r="AV154" s="360"/>
      <c r="AW154" s="360"/>
      <c r="AX154" s="360"/>
      <c r="AY154" s="360"/>
      <c r="AZ154" s="360"/>
      <c r="BA154" s="360"/>
      <c r="BB154" s="360"/>
      <c r="BC154" s="360"/>
      <c r="BE154" s="232"/>
      <c r="BF154" s="232"/>
      <c r="BG154" s="233"/>
    </row>
    <row r="155" spans="1:60" ht="24.95" customHeight="1">
      <c r="A155" s="231"/>
      <c r="B155" s="232"/>
      <c r="C155" s="232"/>
      <c r="D155" s="436"/>
      <c r="E155" s="439" t="s">
        <v>522</v>
      </c>
      <c r="F155" s="440"/>
      <c r="G155" s="441"/>
      <c r="H155" s="441"/>
      <c r="I155" s="441"/>
      <c r="J155" s="441"/>
      <c r="K155" s="442"/>
      <c r="L155" s="444"/>
      <c r="M155" s="444"/>
      <c r="N155" s="444"/>
      <c r="O155" s="444"/>
      <c r="P155" s="444"/>
      <c r="Q155" s="444"/>
      <c r="R155" s="444"/>
      <c r="S155" s="444"/>
      <c r="T155" s="444"/>
      <c r="U155" s="444"/>
      <c r="V155" s="444"/>
      <c r="W155" s="444"/>
      <c r="X155" s="444"/>
      <c r="Y155" s="444"/>
      <c r="Z155" s="444"/>
      <c r="AA155" s="444"/>
      <c r="AB155" s="444"/>
      <c r="AC155" s="444"/>
      <c r="AD155" s="444"/>
      <c r="AE155" s="444"/>
      <c r="AF155" s="444"/>
      <c r="AG155" s="444"/>
      <c r="AH155" s="462"/>
      <c r="AI155" s="463"/>
      <c r="AJ155" s="463"/>
      <c r="AK155" s="463"/>
      <c r="AL155" s="463"/>
      <c r="AM155" s="464"/>
      <c r="AN155" s="444"/>
      <c r="AO155" s="444"/>
      <c r="AP155" s="444"/>
      <c r="AQ155" s="444"/>
      <c r="AR155" s="444"/>
      <c r="AS155" s="444"/>
      <c r="AT155" s="444"/>
      <c r="AU155" s="444"/>
      <c r="AV155" s="360"/>
      <c r="AW155" s="360"/>
      <c r="AX155" s="360"/>
      <c r="AY155" s="360"/>
      <c r="AZ155" s="360"/>
      <c r="BA155" s="360"/>
      <c r="BB155" s="360"/>
      <c r="BC155" s="360"/>
      <c r="BE155" s="232"/>
      <c r="BF155" s="232"/>
      <c r="BG155" s="233"/>
    </row>
    <row r="156" spans="1:60" ht="24.95" customHeight="1">
      <c r="A156" s="231"/>
      <c r="B156" s="232"/>
      <c r="C156" s="232"/>
      <c r="D156" s="436"/>
      <c r="E156" s="439" t="s">
        <v>523</v>
      </c>
      <c r="F156" s="440"/>
      <c r="G156" s="504"/>
      <c r="H156" s="504"/>
      <c r="I156" s="504"/>
      <c r="J156" s="504"/>
      <c r="K156" s="505"/>
      <c r="L156" s="444"/>
      <c r="M156" s="444"/>
      <c r="N156" s="444"/>
      <c r="O156" s="444"/>
      <c r="P156" s="444"/>
      <c r="Q156" s="444"/>
      <c r="R156" s="444"/>
      <c r="S156" s="444"/>
      <c r="T156" s="444"/>
      <c r="U156" s="444"/>
      <c r="V156" s="444"/>
      <c r="W156" s="444"/>
      <c r="X156" s="444"/>
      <c r="Y156" s="444"/>
      <c r="Z156" s="444"/>
      <c r="AA156" s="444"/>
      <c r="AB156" s="444"/>
      <c r="AC156" s="444"/>
      <c r="AD156" s="444"/>
      <c r="AE156" s="444"/>
      <c r="AF156" s="444"/>
      <c r="AG156" s="444"/>
      <c r="AH156" s="465"/>
      <c r="AI156" s="466"/>
      <c r="AJ156" s="466"/>
      <c r="AK156" s="466"/>
      <c r="AL156" s="466"/>
      <c r="AM156" s="467"/>
      <c r="AN156" s="444"/>
      <c r="AO156" s="444"/>
      <c r="AP156" s="444"/>
      <c r="AQ156" s="444"/>
      <c r="AR156" s="444"/>
      <c r="AS156" s="444"/>
      <c r="AT156" s="444"/>
      <c r="AU156" s="444"/>
      <c r="AV156" s="360"/>
      <c r="AW156" s="360"/>
      <c r="AX156" s="360"/>
      <c r="AY156" s="360"/>
      <c r="AZ156" s="360"/>
      <c r="BA156" s="360"/>
      <c r="BB156" s="360"/>
      <c r="BC156" s="360"/>
      <c r="BE156" s="232"/>
      <c r="BF156" s="232"/>
      <c r="BG156" s="233"/>
    </row>
    <row r="157" spans="1:60" s="234" customFormat="1" ht="11.25" customHeight="1">
      <c r="A157" s="236"/>
      <c r="D157" s="271"/>
      <c r="E157" s="219"/>
      <c r="F157" s="219"/>
      <c r="G157" s="574"/>
      <c r="H157" s="574"/>
      <c r="I157" s="574"/>
      <c r="J157" s="574"/>
      <c r="K157" s="574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  <c r="AH157" s="246"/>
      <c r="AI157" s="246"/>
      <c r="AJ157" s="246"/>
      <c r="AK157" s="246"/>
      <c r="AL157" s="246"/>
      <c r="AM157" s="246"/>
      <c r="AN157" s="246"/>
      <c r="AO157" s="246"/>
      <c r="AP157" s="246"/>
      <c r="AQ157" s="246"/>
      <c r="AR157" s="246"/>
      <c r="AS157" s="246"/>
      <c r="AT157" s="246"/>
      <c r="AU157" s="246"/>
      <c r="AV157" s="246"/>
      <c r="AW157" s="246"/>
      <c r="AX157" s="246"/>
      <c r="AY157" s="246"/>
      <c r="AZ157" s="246"/>
      <c r="BA157" s="246"/>
      <c r="BB157" s="246"/>
      <c r="BC157" s="246"/>
      <c r="BD157" s="246"/>
      <c r="BG157" s="235"/>
    </row>
    <row r="158" spans="1:60" s="262" customFormat="1" ht="13.5" customHeight="1" thickBot="1">
      <c r="A158" s="236"/>
      <c r="B158" s="234"/>
      <c r="C158" s="234"/>
      <c r="D158" s="271"/>
      <c r="E158" s="219"/>
      <c r="F158" s="219"/>
      <c r="G158" s="219"/>
      <c r="H158" s="387"/>
      <c r="I158" s="387"/>
      <c r="J158" s="387"/>
      <c r="K158" s="387"/>
      <c r="L158" s="246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60"/>
      <c r="AF158" s="260"/>
      <c r="AG158" s="260"/>
      <c r="AH158" s="260"/>
      <c r="AI158" s="260"/>
      <c r="AJ158" s="260"/>
      <c r="AK158" s="260"/>
      <c r="AL158" s="260"/>
      <c r="AM158" s="260"/>
      <c r="AN158" s="260"/>
      <c r="AO158" s="260"/>
      <c r="AP158" s="260"/>
      <c r="AQ158" s="260"/>
      <c r="AR158" s="260"/>
      <c r="AS158" s="260"/>
      <c r="AT158" s="260"/>
      <c r="AU158" s="260"/>
      <c r="AV158" s="260"/>
      <c r="AW158" s="272"/>
      <c r="AX158" s="272"/>
      <c r="AY158" s="272"/>
      <c r="AZ158" s="272"/>
      <c r="BA158" s="272"/>
      <c r="BB158" s="272"/>
      <c r="BC158" s="272"/>
      <c r="BD158" s="272"/>
      <c r="BE158" s="234"/>
      <c r="BF158" s="234"/>
      <c r="BG158" s="235"/>
    </row>
    <row r="159" spans="1:60" ht="33.75" customHeight="1" thickBot="1">
      <c r="A159" s="433" t="s">
        <v>836</v>
      </c>
      <c r="B159" s="434"/>
      <c r="C159" s="434"/>
      <c r="D159" s="434"/>
      <c r="E159" s="434"/>
      <c r="F159" s="434"/>
      <c r="G159" s="434"/>
      <c r="H159" s="434"/>
      <c r="I159" s="434"/>
      <c r="J159" s="434"/>
      <c r="K159" s="434"/>
      <c r="L159" s="434"/>
      <c r="M159" s="434"/>
      <c r="N159" s="434"/>
      <c r="O159" s="434"/>
      <c r="P159" s="434"/>
      <c r="Q159" s="434"/>
      <c r="R159" s="434"/>
      <c r="S159" s="434"/>
      <c r="T159" s="434"/>
      <c r="U159" s="434"/>
      <c r="V159" s="434"/>
      <c r="W159" s="434"/>
      <c r="X159" s="434"/>
      <c r="Y159" s="434"/>
      <c r="Z159" s="434"/>
      <c r="AA159" s="434"/>
      <c r="AB159" s="434"/>
      <c r="AC159" s="434"/>
      <c r="AD159" s="434"/>
      <c r="AE159" s="434"/>
      <c r="AF159" s="434"/>
      <c r="AG159" s="434"/>
      <c r="AH159" s="434"/>
      <c r="AI159" s="434"/>
      <c r="AJ159" s="434"/>
      <c r="AK159" s="434"/>
      <c r="AL159" s="434"/>
      <c r="AM159" s="434"/>
      <c r="AN159" s="434"/>
      <c r="AO159" s="434"/>
      <c r="AP159" s="434"/>
      <c r="AQ159" s="434"/>
      <c r="AR159" s="434"/>
      <c r="AS159" s="434"/>
      <c r="AT159" s="434"/>
      <c r="AU159" s="434"/>
      <c r="AV159" s="434"/>
      <c r="AW159" s="434"/>
      <c r="AX159" s="434"/>
      <c r="AY159" s="434"/>
      <c r="AZ159" s="434"/>
      <c r="BA159" s="434"/>
      <c r="BB159" s="434"/>
      <c r="BC159" s="434"/>
      <c r="BD159" s="434"/>
      <c r="BE159" s="434"/>
      <c r="BF159" s="434"/>
      <c r="BG159" s="435"/>
    </row>
    <row r="160" spans="1:60" s="262" customFormat="1" ht="14.45" customHeight="1">
      <c r="A160" s="222"/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0"/>
      <c r="BE160" s="220"/>
      <c r="BF160" s="220"/>
      <c r="BG160" s="225"/>
      <c r="BH160" s="230"/>
    </row>
    <row r="161" spans="1:68" s="262" customFormat="1" ht="14.45" customHeight="1">
      <c r="A161" s="222"/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0"/>
      <c r="AP161" s="220"/>
      <c r="AQ161" s="220"/>
      <c r="AR161" s="220"/>
      <c r="AS161" s="220"/>
      <c r="AT161" s="220"/>
      <c r="AU161" s="220"/>
      <c r="AV161" s="220"/>
      <c r="AW161" s="220"/>
      <c r="AX161" s="220"/>
      <c r="AY161" s="220"/>
      <c r="AZ161" s="220"/>
      <c r="BA161" s="220"/>
      <c r="BB161" s="220"/>
      <c r="BC161" s="220"/>
      <c r="BD161" s="220"/>
      <c r="BE161" s="220"/>
      <c r="BF161" s="220"/>
      <c r="BG161" s="233"/>
      <c r="BH161" s="230"/>
    </row>
    <row r="162" spans="1:68" s="262" customFormat="1" ht="14.45" customHeight="1">
      <c r="A162" s="222"/>
      <c r="B162" s="220"/>
      <c r="C162" s="220"/>
      <c r="D162" s="575" t="s">
        <v>256</v>
      </c>
      <c r="E162" s="576"/>
      <c r="F162" s="576"/>
      <c r="G162" s="576"/>
      <c r="H162" s="576"/>
      <c r="I162" s="576"/>
      <c r="J162" s="576"/>
      <c r="K162" s="577"/>
      <c r="L162" s="575" t="s">
        <v>835</v>
      </c>
      <c r="M162" s="576"/>
      <c r="N162" s="576"/>
      <c r="O162" s="576"/>
      <c r="P162" s="576"/>
      <c r="Q162" s="576"/>
      <c r="R162" s="576"/>
      <c r="S162" s="576"/>
      <c r="T162" s="576"/>
      <c r="U162" s="576"/>
      <c r="V162" s="576"/>
      <c r="W162" s="576"/>
      <c r="X162" s="576"/>
      <c r="Y162" s="576"/>
      <c r="Z162" s="576"/>
      <c r="AA162" s="576"/>
      <c r="AB162" s="576"/>
      <c r="AC162" s="576"/>
      <c r="AD162" s="577"/>
      <c r="AE162" s="443" t="s">
        <v>524</v>
      </c>
      <c r="AF162" s="443"/>
      <c r="AG162" s="443"/>
      <c r="AH162" s="443"/>
      <c r="AI162" s="443"/>
      <c r="AJ162" s="443"/>
      <c r="AK162" s="443"/>
      <c r="AL162" s="443"/>
      <c r="AM162" s="443"/>
      <c r="AN162" s="443"/>
      <c r="AO162" s="443"/>
      <c r="AP162" s="443"/>
      <c r="AQ162" s="443"/>
      <c r="AR162" s="443"/>
      <c r="AS162" s="443"/>
      <c r="AT162" s="443"/>
      <c r="AU162" s="443"/>
      <c r="AV162" s="443"/>
      <c r="AW162" s="443"/>
      <c r="AX162" s="443"/>
      <c r="AY162" s="443"/>
      <c r="AZ162" s="443"/>
      <c r="BA162" s="443"/>
      <c r="BB162" s="349"/>
      <c r="BC162" s="349"/>
      <c r="BD162" s="349"/>
      <c r="BE162" s="349"/>
      <c r="BF162" s="349"/>
      <c r="BG162" s="233"/>
      <c r="BH162" s="230"/>
    </row>
    <row r="163" spans="1:68" s="262" customFormat="1" ht="14.45" customHeight="1">
      <c r="A163" s="222"/>
      <c r="B163" s="220"/>
      <c r="C163" s="220"/>
      <c r="D163" s="503" t="str">
        <f>D22</f>
        <v xml:space="preserve">  </v>
      </c>
      <c r="E163" s="503"/>
      <c r="F163" s="503"/>
      <c r="G163" s="503"/>
      <c r="H163" s="503"/>
      <c r="I163" s="503"/>
      <c r="J163" s="503"/>
      <c r="K163" s="503"/>
      <c r="L163" s="444"/>
      <c r="M163" s="444"/>
      <c r="N163" s="444"/>
      <c r="O163" s="444"/>
      <c r="P163" s="444"/>
      <c r="Q163" s="444"/>
      <c r="R163" s="444"/>
      <c r="S163" s="444"/>
      <c r="T163" s="444"/>
      <c r="U163" s="444"/>
      <c r="V163" s="444"/>
      <c r="W163" s="444"/>
      <c r="X163" s="444"/>
      <c r="Y163" s="444"/>
      <c r="Z163" s="444"/>
      <c r="AA163" s="444"/>
      <c r="AB163" s="444"/>
      <c r="AC163" s="444"/>
      <c r="AD163" s="444"/>
      <c r="AE163" s="444"/>
      <c r="AF163" s="444"/>
      <c r="AG163" s="444"/>
      <c r="AH163" s="444"/>
      <c r="AI163" s="444"/>
      <c r="AJ163" s="444"/>
      <c r="AK163" s="444"/>
      <c r="AL163" s="444"/>
      <c r="AM163" s="444"/>
      <c r="AN163" s="444"/>
      <c r="AO163" s="444"/>
      <c r="AP163" s="444"/>
      <c r="AQ163" s="444"/>
      <c r="AR163" s="444"/>
      <c r="AS163" s="444"/>
      <c r="AT163" s="444"/>
      <c r="AU163" s="444"/>
      <c r="AV163" s="444"/>
      <c r="AW163" s="444"/>
      <c r="AX163" s="444"/>
      <c r="AY163" s="444"/>
      <c r="AZ163" s="444"/>
      <c r="BA163" s="444"/>
      <c r="BB163" s="329"/>
      <c r="BC163" s="329"/>
      <c r="BD163" s="329"/>
      <c r="BE163" s="329"/>
      <c r="BF163" s="329"/>
      <c r="BG163" s="233"/>
      <c r="BH163" s="230"/>
    </row>
    <row r="164" spans="1:68" s="262" customFormat="1" ht="14.45" customHeight="1">
      <c r="A164" s="222"/>
      <c r="B164" s="220"/>
      <c r="C164" s="220"/>
      <c r="D164" s="503"/>
      <c r="E164" s="503"/>
      <c r="F164" s="503"/>
      <c r="G164" s="503"/>
      <c r="H164" s="503"/>
      <c r="I164" s="503"/>
      <c r="J164" s="503"/>
      <c r="K164" s="503"/>
      <c r="L164" s="444"/>
      <c r="M164" s="444"/>
      <c r="N164" s="444"/>
      <c r="O164" s="444"/>
      <c r="P164" s="444"/>
      <c r="Q164" s="444"/>
      <c r="R164" s="444"/>
      <c r="S164" s="444"/>
      <c r="T164" s="444"/>
      <c r="U164" s="444"/>
      <c r="V164" s="444"/>
      <c r="W164" s="444"/>
      <c r="X164" s="444"/>
      <c r="Y164" s="444"/>
      <c r="Z164" s="444"/>
      <c r="AA164" s="444"/>
      <c r="AB164" s="444"/>
      <c r="AC164" s="444"/>
      <c r="AD164" s="444"/>
      <c r="AE164" s="444"/>
      <c r="AF164" s="444"/>
      <c r="AG164" s="444"/>
      <c r="AH164" s="444"/>
      <c r="AI164" s="444"/>
      <c r="AJ164" s="444"/>
      <c r="AK164" s="444"/>
      <c r="AL164" s="444"/>
      <c r="AM164" s="444"/>
      <c r="AN164" s="444"/>
      <c r="AO164" s="444"/>
      <c r="AP164" s="444"/>
      <c r="AQ164" s="444"/>
      <c r="AR164" s="444"/>
      <c r="AS164" s="444"/>
      <c r="AT164" s="444"/>
      <c r="AU164" s="444"/>
      <c r="AV164" s="444"/>
      <c r="AW164" s="444"/>
      <c r="AX164" s="444"/>
      <c r="AY164" s="444"/>
      <c r="AZ164" s="444"/>
      <c r="BA164" s="444"/>
      <c r="BB164" s="329"/>
      <c r="BC164" s="329"/>
      <c r="BD164" s="329"/>
      <c r="BE164" s="329"/>
      <c r="BF164" s="329"/>
      <c r="BG164" s="233"/>
      <c r="BH164" s="230"/>
    </row>
    <row r="165" spans="1:68" s="262" customFormat="1" ht="14.45" customHeight="1">
      <c r="A165" s="222"/>
      <c r="B165" s="220"/>
      <c r="C165" s="220"/>
      <c r="D165" s="503"/>
      <c r="E165" s="503"/>
      <c r="F165" s="503"/>
      <c r="G165" s="503"/>
      <c r="H165" s="503"/>
      <c r="I165" s="503"/>
      <c r="J165" s="503"/>
      <c r="K165" s="503"/>
      <c r="L165" s="444"/>
      <c r="M165" s="444"/>
      <c r="N165" s="444"/>
      <c r="O165" s="444"/>
      <c r="P165" s="444"/>
      <c r="Q165" s="444"/>
      <c r="R165" s="444"/>
      <c r="S165" s="444"/>
      <c r="T165" s="444"/>
      <c r="U165" s="444"/>
      <c r="V165" s="444"/>
      <c r="W165" s="444"/>
      <c r="X165" s="444"/>
      <c r="Y165" s="444"/>
      <c r="Z165" s="444"/>
      <c r="AA165" s="444"/>
      <c r="AB165" s="444"/>
      <c r="AC165" s="444"/>
      <c r="AD165" s="444"/>
      <c r="AE165" s="444"/>
      <c r="AF165" s="444"/>
      <c r="AG165" s="444"/>
      <c r="AH165" s="444"/>
      <c r="AI165" s="444"/>
      <c r="AJ165" s="444"/>
      <c r="AK165" s="444"/>
      <c r="AL165" s="444"/>
      <c r="AM165" s="444"/>
      <c r="AN165" s="444"/>
      <c r="AO165" s="444"/>
      <c r="AP165" s="444"/>
      <c r="AQ165" s="444"/>
      <c r="AR165" s="444"/>
      <c r="AS165" s="444"/>
      <c r="AT165" s="444"/>
      <c r="AU165" s="444"/>
      <c r="AV165" s="444"/>
      <c r="AW165" s="444"/>
      <c r="AX165" s="444"/>
      <c r="AY165" s="444"/>
      <c r="AZ165" s="444"/>
      <c r="BA165" s="444"/>
      <c r="BB165" s="329"/>
      <c r="BC165" s="329"/>
      <c r="BD165" s="329"/>
      <c r="BE165" s="329"/>
      <c r="BF165" s="329"/>
      <c r="BG165" s="233"/>
      <c r="BH165" s="230"/>
    </row>
    <row r="166" spans="1:68" s="234" customFormat="1" ht="14.45" customHeight="1">
      <c r="A166" s="222"/>
      <c r="B166" s="220"/>
      <c r="C166" s="22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0"/>
      <c r="AY166" s="220"/>
      <c r="AZ166" s="220"/>
      <c r="BA166" s="220"/>
      <c r="BB166" s="220"/>
      <c r="BC166" s="220"/>
      <c r="BD166" s="220"/>
      <c r="BE166" s="220"/>
      <c r="BF166" s="220"/>
      <c r="BG166" s="233"/>
      <c r="BH166" s="230"/>
    </row>
    <row r="167" spans="1:68" ht="31.5" customHeight="1" thickBot="1">
      <c r="A167" s="256"/>
      <c r="B167" s="257"/>
      <c r="C167" s="257"/>
      <c r="D167" s="257"/>
      <c r="E167" s="257"/>
      <c r="F167" s="257"/>
      <c r="G167" s="257"/>
      <c r="H167" s="257"/>
      <c r="I167" s="257"/>
      <c r="J167" s="257"/>
      <c r="K167" s="257"/>
      <c r="L167" s="257"/>
      <c r="M167" s="257"/>
      <c r="N167" s="257"/>
      <c r="O167" s="257"/>
      <c r="P167" s="257"/>
      <c r="Q167" s="257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57"/>
      <c r="AC167" s="257"/>
      <c r="AD167" s="257"/>
      <c r="AE167" s="257"/>
      <c r="AF167" s="257"/>
      <c r="AG167" s="257"/>
      <c r="AH167" s="257"/>
      <c r="AI167" s="257"/>
      <c r="AJ167" s="257"/>
      <c r="AK167" s="257"/>
      <c r="AL167" s="257"/>
      <c r="AM167" s="257"/>
      <c r="AN167" s="257"/>
      <c r="AO167" s="257"/>
      <c r="AP167" s="257"/>
      <c r="AQ167" s="257"/>
      <c r="AR167" s="257"/>
      <c r="AS167" s="257"/>
      <c r="AT167" s="257"/>
      <c r="AU167" s="257"/>
      <c r="AV167" s="257"/>
      <c r="AW167" s="257"/>
      <c r="AX167" s="257"/>
      <c r="AY167" s="257"/>
      <c r="AZ167" s="257"/>
      <c r="BA167" s="257"/>
      <c r="BB167" s="257"/>
      <c r="BC167" s="257"/>
      <c r="BD167" s="257"/>
      <c r="BE167" s="257"/>
      <c r="BF167" s="257"/>
      <c r="BG167" s="259"/>
      <c r="BH167" s="262"/>
    </row>
    <row r="168" spans="1:68" ht="33.75" customHeight="1" thickBot="1">
      <c r="A168" s="433" t="s">
        <v>830</v>
      </c>
      <c r="B168" s="434"/>
      <c r="C168" s="434"/>
      <c r="D168" s="434"/>
      <c r="E168" s="434"/>
      <c r="F168" s="434"/>
      <c r="G168" s="434"/>
      <c r="H168" s="434"/>
      <c r="I168" s="434"/>
      <c r="J168" s="434"/>
      <c r="K168" s="434"/>
      <c r="L168" s="434"/>
      <c r="M168" s="434"/>
      <c r="N168" s="434"/>
      <c r="O168" s="434"/>
      <c r="P168" s="434"/>
      <c r="Q168" s="434"/>
      <c r="R168" s="434"/>
      <c r="S168" s="434"/>
      <c r="T168" s="434"/>
      <c r="U168" s="434"/>
      <c r="V168" s="434"/>
      <c r="W168" s="434"/>
      <c r="X168" s="434"/>
      <c r="Y168" s="434"/>
      <c r="Z168" s="434"/>
      <c r="AA168" s="434"/>
      <c r="AB168" s="434"/>
      <c r="AC168" s="434"/>
      <c r="AD168" s="434"/>
      <c r="AE168" s="434"/>
      <c r="AF168" s="434"/>
      <c r="AG168" s="434"/>
      <c r="AH168" s="434"/>
      <c r="AI168" s="434"/>
      <c r="AJ168" s="434"/>
      <c r="AK168" s="434"/>
      <c r="AL168" s="434"/>
      <c r="AM168" s="434"/>
      <c r="AN168" s="434"/>
      <c r="AO168" s="434"/>
      <c r="AP168" s="434"/>
      <c r="AQ168" s="434"/>
      <c r="AR168" s="434"/>
      <c r="AS168" s="434"/>
      <c r="AT168" s="434"/>
      <c r="AU168" s="434"/>
      <c r="AV168" s="434"/>
      <c r="AW168" s="434"/>
      <c r="AX168" s="434"/>
      <c r="AY168" s="434"/>
      <c r="AZ168" s="434"/>
      <c r="BA168" s="434"/>
      <c r="BB168" s="434"/>
      <c r="BC168" s="434"/>
      <c r="BD168" s="434"/>
      <c r="BE168" s="434"/>
      <c r="BF168" s="434"/>
      <c r="BG168" s="435"/>
    </row>
    <row r="169" spans="1:68">
      <c r="A169" s="231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2"/>
      <c r="Z169" s="232"/>
      <c r="AA169" s="232"/>
      <c r="AB169" s="232"/>
      <c r="AC169" s="232"/>
      <c r="AD169" s="232"/>
      <c r="AE169" s="232"/>
      <c r="AF169" s="232"/>
      <c r="AG169" s="232"/>
      <c r="AH169" s="232"/>
      <c r="AI169" s="232"/>
      <c r="AJ169" s="232"/>
      <c r="AK169" s="232"/>
      <c r="AL169" s="232"/>
      <c r="AM169" s="232"/>
      <c r="AN169" s="232"/>
      <c r="AO169" s="232"/>
      <c r="AP169" s="232"/>
      <c r="AQ169" s="232"/>
      <c r="AR169" s="232"/>
      <c r="AS169" s="232"/>
      <c r="AT169" s="232"/>
      <c r="AU169" s="232"/>
      <c r="AV169" s="232"/>
      <c r="AW169" s="232"/>
      <c r="AX169" s="232"/>
      <c r="AY169" s="232"/>
      <c r="AZ169" s="232"/>
      <c r="BA169" s="232"/>
      <c r="BB169" s="232"/>
      <c r="BC169" s="232"/>
      <c r="BD169" s="232"/>
      <c r="BE169" s="232"/>
      <c r="BF169" s="232"/>
      <c r="BG169" s="233"/>
      <c r="BM169" s="262"/>
      <c r="BN169" s="262"/>
    </row>
    <row r="170" spans="1:68">
      <c r="A170" s="231"/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/>
      <c r="Z170" s="232"/>
      <c r="AA170" s="232"/>
      <c r="AB170" s="232"/>
      <c r="AC170" s="232"/>
      <c r="AD170" s="232"/>
      <c r="AE170" s="232"/>
      <c r="AF170" s="232"/>
      <c r="AG170" s="232"/>
      <c r="AH170" s="232"/>
      <c r="AI170" s="232"/>
      <c r="AJ170" s="232"/>
      <c r="AK170" s="232"/>
      <c r="AL170" s="232"/>
      <c r="AM170" s="232"/>
      <c r="AN170" s="232"/>
      <c r="AO170" s="232"/>
      <c r="AP170" s="232"/>
      <c r="AQ170" s="232"/>
      <c r="AR170" s="232"/>
      <c r="AS170" s="232"/>
      <c r="AT170" s="232"/>
      <c r="AU170" s="232"/>
      <c r="AV170" s="232"/>
      <c r="AW170" s="232"/>
      <c r="AX170" s="232"/>
      <c r="AY170" s="232"/>
      <c r="AZ170" s="232"/>
      <c r="BA170" s="232"/>
      <c r="BB170" s="232"/>
      <c r="BC170" s="232"/>
      <c r="BD170" s="232"/>
      <c r="BE170" s="232"/>
      <c r="BF170" s="232"/>
      <c r="BG170" s="233"/>
      <c r="BM170" s="262"/>
      <c r="BN170" s="262"/>
    </row>
    <row r="171" spans="1:68" ht="15" customHeight="1">
      <c r="A171" s="231"/>
      <c r="B171" s="232"/>
      <c r="C171" s="232"/>
      <c r="G171" s="443" t="s">
        <v>256</v>
      </c>
      <c r="H171" s="443"/>
      <c r="I171" s="443"/>
      <c r="J171" s="443"/>
      <c r="K171" s="443"/>
      <c r="L171" s="443"/>
      <c r="M171" s="443"/>
      <c r="N171" s="443"/>
      <c r="O171" s="445" t="s">
        <v>834</v>
      </c>
      <c r="P171" s="446"/>
      <c r="Q171" s="446"/>
      <c r="R171" s="446"/>
      <c r="S171" s="446"/>
      <c r="T171" s="446"/>
      <c r="U171" s="446"/>
      <c r="V171" s="446"/>
      <c r="W171" s="446"/>
      <c r="X171" s="446"/>
      <c r="Y171" s="446"/>
      <c r="Z171" s="446"/>
      <c r="AA171" s="446"/>
      <c r="AB171" s="446"/>
      <c r="AC171" s="446"/>
      <c r="AD171" s="446"/>
      <c r="AE171" s="446"/>
      <c r="AF171" s="446"/>
      <c r="AG171" s="446"/>
      <c r="AH171" s="446"/>
      <c r="AI171" s="446"/>
      <c r="AJ171" s="447"/>
      <c r="AK171" s="445" t="s">
        <v>262</v>
      </c>
      <c r="AL171" s="446"/>
      <c r="AM171" s="446"/>
      <c r="AN171" s="446"/>
      <c r="AO171" s="446"/>
      <c r="AP171" s="446"/>
      <c r="AQ171" s="446"/>
      <c r="AR171" s="447"/>
      <c r="AS171" s="232"/>
      <c r="AT171" s="232"/>
      <c r="AU171" s="232"/>
      <c r="AV171" s="232"/>
      <c r="AW171" s="232"/>
      <c r="AX171" s="232"/>
      <c r="AY171" s="232"/>
      <c r="AZ171" s="232"/>
      <c r="BA171" s="232"/>
      <c r="BB171" s="232"/>
      <c r="BC171" s="232"/>
      <c r="BD171" s="232"/>
      <c r="BE171" s="232"/>
      <c r="BF171" s="232"/>
      <c r="BG171" s="233"/>
      <c r="BL171" s="234"/>
      <c r="BM171" s="234"/>
      <c r="BN171" s="234"/>
      <c r="BO171" s="232"/>
      <c r="BP171" s="232"/>
    </row>
    <row r="172" spans="1:68" ht="15" customHeight="1">
      <c r="A172" s="231"/>
      <c r="B172" s="232"/>
      <c r="C172" s="232"/>
      <c r="G172" s="503" t="str">
        <f>D22</f>
        <v xml:space="preserve">  </v>
      </c>
      <c r="H172" s="503"/>
      <c r="I172" s="503"/>
      <c r="J172" s="503"/>
      <c r="K172" s="503"/>
      <c r="L172" s="503"/>
      <c r="M172" s="503"/>
      <c r="N172" s="503"/>
      <c r="O172" s="444"/>
      <c r="P172" s="444"/>
      <c r="Q172" s="444"/>
      <c r="R172" s="444"/>
      <c r="S172" s="444"/>
      <c r="T172" s="444"/>
      <c r="U172" s="444"/>
      <c r="V172" s="444"/>
      <c r="W172" s="444"/>
      <c r="X172" s="444"/>
      <c r="Y172" s="444"/>
      <c r="Z172" s="444"/>
      <c r="AA172" s="444"/>
      <c r="AB172" s="444"/>
      <c r="AC172" s="444"/>
      <c r="AD172" s="444"/>
      <c r="AE172" s="444"/>
      <c r="AF172" s="444"/>
      <c r="AG172" s="444"/>
      <c r="AH172" s="444"/>
      <c r="AI172" s="444"/>
      <c r="AJ172" s="444"/>
      <c r="AK172" s="459"/>
      <c r="AL172" s="460"/>
      <c r="AM172" s="460"/>
      <c r="AN172" s="460"/>
      <c r="AO172" s="460"/>
      <c r="AP172" s="460"/>
      <c r="AQ172" s="460"/>
      <c r="AR172" s="461"/>
      <c r="AS172" s="232"/>
      <c r="AT172" s="232"/>
      <c r="AU172" s="232"/>
      <c r="AV172" s="232"/>
      <c r="AW172" s="232"/>
      <c r="AX172" s="232"/>
      <c r="AY172" s="232"/>
      <c r="AZ172" s="232"/>
      <c r="BA172" s="232"/>
      <c r="BB172" s="232"/>
      <c r="BC172" s="232"/>
      <c r="BD172" s="232"/>
      <c r="BE172" s="232"/>
      <c r="BF172" s="232"/>
      <c r="BG172" s="233"/>
      <c r="BL172" s="234"/>
      <c r="BM172" s="234"/>
      <c r="BN172" s="234"/>
      <c r="BO172" s="232"/>
      <c r="BP172" s="232"/>
    </row>
    <row r="173" spans="1:68">
      <c r="A173" s="231"/>
      <c r="B173" s="232"/>
      <c r="C173" s="232"/>
      <c r="G173" s="503"/>
      <c r="H173" s="503"/>
      <c r="I173" s="503"/>
      <c r="J173" s="503"/>
      <c r="K173" s="503"/>
      <c r="L173" s="503"/>
      <c r="M173" s="503"/>
      <c r="N173" s="503"/>
      <c r="O173" s="444"/>
      <c r="P173" s="444"/>
      <c r="Q173" s="444"/>
      <c r="R173" s="444"/>
      <c r="S173" s="444"/>
      <c r="T173" s="444"/>
      <c r="U173" s="444"/>
      <c r="V173" s="444"/>
      <c r="W173" s="444"/>
      <c r="X173" s="444"/>
      <c r="Y173" s="444"/>
      <c r="Z173" s="444"/>
      <c r="AA173" s="444"/>
      <c r="AB173" s="444"/>
      <c r="AC173" s="444"/>
      <c r="AD173" s="444"/>
      <c r="AE173" s="444"/>
      <c r="AF173" s="444"/>
      <c r="AG173" s="444"/>
      <c r="AH173" s="444"/>
      <c r="AI173" s="444"/>
      <c r="AJ173" s="444"/>
      <c r="AK173" s="465"/>
      <c r="AL173" s="466"/>
      <c r="AM173" s="466"/>
      <c r="AN173" s="466"/>
      <c r="AO173" s="466"/>
      <c r="AP173" s="466"/>
      <c r="AQ173" s="466"/>
      <c r="AR173" s="467"/>
      <c r="AS173" s="232"/>
      <c r="AT173" s="232"/>
      <c r="AU173" s="232"/>
      <c r="AV173" s="232"/>
      <c r="AW173" s="232"/>
      <c r="AX173" s="232"/>
      <c r="AY173" s="232"/>
      <c r="AZ173" s="232"/>
      <c r="BA173" s="232"/>
      <c r="BB173" s="232"/>
      <c r="BC173" s="232"/>
      <c r="BD173" s="232"/>
      <c r="BE173" s="232"/>
      <c r="BF173" s="232"/>
      <c r="BG173" s="233"/>
      <c r="BL173" s="234"/>
      <c r="BM173" s="234"/>
      <c r="BN173" s="234"/>
      <c r="BO173" s="232"/>
      <c r="BP173" s="232"/>
    </row>
    <row r="174" spans="1:68">
      <c r="A174" s="231"/>
      <c r="B174" s="232"/>
      <c r="C174" s="232"/>
      <c r="G174" s="503"/>
      <c r="H174" s="503"/>
      <c r="I174" s="503"/>
      <c r="J174" s="503"/>
      <c r="K174" s="503"/>
      <c r="L174" s="503"/>
      <c r="M174" s="503"/>
      <c r="N174" s="503"/>
      <c r="O174" s="444"/>
      <c r="P174" s="444"/>
      <c r="Q174" s="444"/>
      <c r="R174" s="444"/>
      <c r="S174" s="444"/>
      <c r="T174" s="444"/>
      <c r="U174" s="444"/>
      <c r="V174" s="444"/>
      <c r="W174" s="444"/>
      <c r="X174" s="444"/>
      <c r="Y174" s="444"/>
      <c r="Z174" s="444"/>
      <c r="AA174" s="444"/>
      <c r="AB174" s="444"/>
      <c r="AC174" s="444"/>
      <c r="AD174" s="444"/>
      <c r="AE174" s="444"/>
      <c r="AF174" s="444"/>
      <c r="AG174" s="444"/>
      <c r="AH174" s="444"/>
      <c r="AI174" s="444"/>
      <c r="AJ174" s="444"/>
      <c r="AK174" s="459"/>
      <c r="AL174" s="460"/>
      <c r="AM174" s="460"/>
      <c r="AN174" s="460"/>
      <c r="AO174" s="460"/>
      <c r="AP174" s="460"/>
      <c r="AQ174" s="460"/>
      <c r="AR174" s="461"/>
      <c r="AS174" s="232"/>
      <c r="AT174" s="232"/>
      <c r="AU174" s="232"/>
      <c r="AV174" s="232"/>
      <c r="AW174" s="232"/>
      <c r="AX174" s="232"/>
      <c r="AY174" s="232"/>
      <c r="AZ174" s="232"/>
      <c r="BA174" s="232"/>
      <c r="BB174" s="232"/>
      <c r="BC174" s="232"/>
      <c r="BD174" s="232"/>
      <c r="BE174" s="232"/>
      <c r="BF174" s="232"/>
      <c r="BG174" s="233"/>
      <c r="BL174" s="234"/>
      <c r="BM174" s="234"/>
      <c r="BN174" s="234"/>
      <c r="BO174" s="232"/>
      <c r="BP174" s="232"/>
    </row>
    <row r="175" spans="1:68">
      <c r="A175" s="231"/>
      <c r="B175" s="232"/>
      <c r="C175" s="232"/>
      <c r="G175" s="503"/>
      <c r="H175" s="503"/>
      <c r="I175" s="503"/>
      <c r="J175" s="503"/>
      <c r="K175" s="503"/>
      <c r="L175" s="503"/>
      <c r="M175" s="503"/>
      <c r="N175" s="503"/>
      <c r="O175" s="444"/>
      <c r="P175" s="444"/>
      <c r="Q175" s="444"/>
      <c r="R175" s="444"/>
      <c r="S175" s="444"/>
      <c r="T175" s="444"/>
      <c r="U175" s="444"/>
      <c r="V175" s="444"/>
      <c r="W175" s="444"/>
      <c r="X175" s="444"/>
      <c r="Y175" s="444"/>
      <c r="Z175" s="444"/>
      <c r="AA175" s="444"/>
      <c r="AB175" s="444"/>
      <c r="AC175" s="444"/>
      <c r="AD175" s="444"/>
      <c r="AE175" s="444"/>
      <c r="AF175" s="444"/>
      <c r="AG175" s="444"/>
      <c r="AH175" s="444"/>
      <c r="AI175" s="444"/>
      <c r="AJ175" s="444"/>
      <c r="AK175" s="465"/>
      <c r="AL175" s="466"/>
      <c r="AM175" s="466"/>
      <c r="AN175" s="466"/>
      <c r="AO175" s="466"/>
      <c r="AP175" s="466"/>
      <c r="AQ175" s="466"/>
      <c r="AR175" s="467"/>
      <c r="AS175" s="232"/>
      <c r="AT175" s="232"/>
      <c r="AU175" s="232"/>
      <c r="AV175" s="232"/>
      <c r="AW175" s="232"/>
      <c r="AX175" s="232"/>
      <c r="AY175" s="232"/>
      <c r="AZ175" s="232"/>
      <c r="BA175" s="232"/>
      <c r="BB175" s="232"/>
      <c r="BC175" s="232"/>
      <c r="BD175" s="232"/>
      <c r="BE175" s="232"/>
      <c r="BF175" s="232"/>
      <c r="BG175" s="233"/>
      <c r="BL175" s="234"/>
      <c r="BM175" s="234"/>
      <c r="BN175" s="234"/>
      <c r="BO175" s="232"/>
      <c r="BP175" s="232"/>
    </row>
    <row r="176" spans="1:68">
      <c r="A176" s="231"/>
      <c r="B176" s="232"/>
      <c r="C176" s="232"/>
      <c r="G176" s="503"/>
      <c r="H176" s="503"/>
      <c r="I176" s="503"/>
      <c r="J176" s="503"/>
      <c r="K176" s="503"/>
      <c r="L176" s="503"/>
      <c r="M176" s="503"/>
      <c r="N176" s="503"/>
      <c r="O176" s="444"/>
      <c r="P176" s="444"/>
      <c r="Q176" s="444"/>
      <c r="R176" s="444"/>
      <c r="S176" s="444"/>
      <c r="T176" s="444"/>
      <c r="U176" s="444"/>
      <c r="V176" s="444"/>
      <c r="W176" s="444"/>
      <c r="X176" s="444"/>
      <c r="Y176" s="444"/>
      <c r="Z176" s="444"/>
      <c r="AA176" s="444"/>
      <c r="AB176" s="444"/>
      <c r="AC176" s="444"/>
      <c r="AD176" s="444"/>
      <c r="AE176" s="444"/>
      <c r="AF176" s="444"/>
      <c r="AG176" s="444"/>
      <c r="AH176" s="444"/>
      <c r="AI176" s="444"/>
      <c r="AJ176" s="444"/>
      <c r="AK176" s="459"/>
      <c r="AL176" s="460"/>
      <c r="AM176" s="460"/>
      <c r="AN176" s="460"/>
      <c r="AO176" s="460"/>
      <c r="AP176" s="460"/>
      <c r="AQ176" s="460"/>
      <c r="AR176" s="461"/>
      <c r="AS176" s="232"/>
      <c r="AT176" s="232"/>
      <c r="AU176" s="232"/>
      <c r="AV176" s="232"/>
      <c r="AW176" s="232"/>
      <c r="AX176" s="232"/>
      <c r="AY176" s="232"/>
      <c r="AZ176" s="232"/>
      <c r="BA176" s="232"/>
      <c r="BB176" s="232"/>
      <c r="BC176" s="232"/>
      <c r="BD176" s="232"/>
      <c r="BE176" s="232"/>
      <c r="BF176" s="232"/>
      <c r="BG176" s="233"/>
      <c r="BL176" s="234"/>
      <c r="BM176" s="234"/>
      <c r="BN176" s="234"/>
      <c r="BO176" s="232"/>
      <c r="BP176" s="232"/>
    </row>
    <row r="177" spans="1:68">
      <c r="A177" s="231"/>
      <c r="B177" s="232"/>
      <c r="C177" s="232"/>
      <c r="G177" s="503"/>
      <c r="H177" s="503"/>
      <c r="I177" s="503"/>
      <c r="J177" s="503"/>
      <c r="K177" s="503"/>
      <c r="L177" s="503"/>
      <c r="M177" s="503"/>
      <c r="N177" s="503"/>
      <c r="O177" s="444"/>
      <c r="P177" s="444"/>
      <c r="Q177" s="444"/>
      <c r="R177" s="444"/>
      <c r="S177" s="444"/>
      <c r="T177" s="444"/>
      <c r="U177" s="444"/>
      <c r="V177" s="444"/>
      <c r="W177" s="444"/>
      <c r="X177" s="444"/>
      <c r="Y177" s="444"/>
      <c r="Z177" s="444"/>
      <c r="AA177" s="444"/>
      <c r="AB177" s="444"/>
      <c r="AC177" s="444"/>
      <c r="AD177" s="444"/>
      <c r="AE177" s="444"/>
      <c r="AF177" s="444"/>
      <c r="AG177" s="444"/>
      <c r="AH177" s="444"/>
      <c r="AI177" s="444"/>
      <c r="AJ177" s="444"/>
      <c r="AK177" s="465"/>
      <c r="AL177" s="466"/>
      <c r="AM177" s="466"/>
      <c r="AN177" s="466"/>
      <c r="AO177" s="466"/>
      <c r="AP177" s="466"/>
      <c r="AQ177" s="466"/>
      <c r="AR177" s="467"/>
      <c r="AS177" s="232"/>
      <c r="AT177" s="232"/>
      <c r="AU177" s="232"/>
      <c r="AV177" s="232"/>
      <c r="AW177" s="232"/>
      <c r="AX177" s="232"/>
      <c r="AY177" s="232"/>
      <c r="AZ177" s="232"/>
      <c r="BA177" s="232"/>
      <c r="BB177" s="232"/>
      <c r="BC177" s="232"/>
      <c r="BD177" s="232"/>
      <c r="BE177" s="232"/>
      <c r="BF177" s="232"/>
      <c r="BG177" s="233"/>
      <c r="BL177" s="234"/>
      <c r="BM177" s="234"/>
      <c r="BN177" s="234"/>
      <c r="BO177" s="232"/>
      <c r="BP177" s="232"/>
    </row>
    <row r="178" spans="1:68">
      <c r="A178" s="231"/>
      <c r="B178" s="232"/>
      <c r="C178" s="232"/>
      <c r="G178" s="503"/>
      <c r="H178" s="503"/>
      <c r="I178" s="503"/>
      <c r="J178" s="503"/>
      <c r="K178" s="503"/>
      <c r="L178" s="503"/>
      <c r="M178" s="503"/>
      <c r="N178" s="503"/>
      <c r="O178" s="444"/>
      <c r="P178" s="444"/>
      <c r="Q178" s="444"/>
      <c r="R178" s="444"/>
      <c r="S178" s="444"/>
      <c r="T178" s="444"/>
      <c r="U178" s="444"/>
      <c r="V178" s="444"/>
      <c r="W178" s="444"/>
      <c r="X178" s="444"/>
      <c r="Y178" s="444"/>
      <c r="Z178" s="444"/>
      <c r="AA178" s="444"/>
      <c r="AB178" s="444"/>
      <c r="AC178" s="444"/>
      <c r="AD178" s="444"/>
      <c r="AE178" s="444"/>
      <c r="AF178" s="444"/>
      <c r="AG178" s="444"/>
      <c r="AH178" s="444"/>
      <c r="AI178" s="444"/>
      <c r="AJ178" s="444"/>
      <c r="AK178" s="459"/>
      <c r="AL178" s="460"/>
      <c r="AM178" s="460"/>
      <c r="AN178" s="460"/>
      <c r="AO178" s="460"/>
      <c r="AP178" s="460"/>
      <c r="AQ178" s="460"/>
      <c r="AR178" s="461"/>
      <c r="AS178" s="232"/>
      <c r="AT178" s="232"/>
      <c r="AU178" s="232"/>
      <c r="AV178" s="232"/>
      <c r="AW178" s="232"/>
      <c r="AX178" s="232"/>
      <c r="AY178" s="232"/>
      <c r="AZ178" s="232"/>
      <c r="BA178" s="232"/>
      <c r="BB178" s="232"/>
      <c r="BC178" s="232"/>
      <c r="BD178" s="232"/>
      <c r="BE178" s="232"/>
      <c r="BF178" s="232"/>
      <c r="BG178" s="233"/>
      <c r="BL178" s="234"/>
      <c r="BM178" s="234"/>
      <c r="BN178" s="234"/>
      <c r="BO178" s="232"/>
      <c r="BP178" s="232"/>
    </row>
    <row r="179" spans="1:68" ht="14.25" customHeight="1">
      <c r="A179" s="231"/>
      <c r="B179" s="232"/>
      <c r="C179" s="232"/>
      <c r="G179" s="503"/>
      <c r="H179" s="503"/>
      <c r="I179" s="503"/>
      <c r="J179" s="503"/>
      <c r="K179" s="503"/>
      <c r="L179" s="503"/>
      <c r="M179" s="503"/>
      <c r="N179" s="503"/>
      <c r="O179" s="444"/>
      <c r="P179" s="444"/>
      <c r="Q179" s="444"/>
      <c r="R179" s="444"/>
      <c r="S179" s="444"/>
      <c r="T179" s="444"/>
      <c r="U179" s="444"/>
      <c r="V179" s="444"/>
      <c r="W179" s="444"/>
      <c r="X179" s="444"/>
      <c r="Y179" s="444"/>
      <c r="Z179" s="444"/>
      <c r="AA179" s="444"/>
      <c r="AB179" s="444"/>
      <c r="AC179" s="444"/>
      <c r="AD179" s="444"/>
      <c r="AE179" s="444"/>
      <c r="AF179" s="444"/>
      <c r="AG179" s="444"/>
      <c r="AH179" s="444"/>
      <c r="AI179" s="444"/>
      <c r="AJ179" s="444"/>
      <c r="AK179" s="465"/>
      <c r="AL179" s="466"/>
      <c r="AM179" s="466"/>
      <c r="AN179" s="466"/>
      <c r="AO179" s="466"/>
      <c r="AP179" s="466"/>
      <c r="AQ179" s="466"/>
      <c r="AR179" s="467"/>
      <c r="AS179" s="232"/>
      <c r="AT179" s="232"/>
      <c r="AU179" s="232"/>
      <c r="AV179" s="232"/>
      <c r="AW179" s="232"/>
      <c r="AX179" s="232"/>
      <c r="AY179" s="232"/>
      <c r="AZ179" s="232"/>
      <c r="BA179" s="232"/>
      <c r="BB179" s="232"/>
      <c r="BC179" s="232"/>
      <c r="BD179" s="232"/>
      <c r="BE179" s="232"/>
      <c r="BF179" s="232"/>
      <c r="BG179" s="233"/>
      <c r="BL179" s="234"/>
      <c r="BM179" s="234"/>
      <c r="BN179" s="234"/>
      <c r="BO179" s="232"/>
      <c r="BP179" s="232"/>
    </row>
    <row r="180" spans="1:68">
      <c r="A180" s="231"/>
      <c r="B180" s="232"/>
      <c r="C180" s="232"/>
      <c r="G180" s="503"/>
      <c r="H180" s="503"/>
      <c r="I180" s="503"/>
      <c r="J180" s="503"/>
      <c r="K180" s="503"/>
      <c r="L180" s="503"/>
      <c r="M180" s="503"/>
      <c r="N180" s="503"/>
      <c r="O180" s="444"/>
      <c r="P180" s="444"/>
      <c r="Q180" s="444"/>
      <c r="R180" s="444"/>
      <c r="S180" s="444"/>
      <c r="T180" s="444"/>
      <c r="U180" s="444"/>
      <c r="V180" s="444"/>
      <c r="W180" s="444"/>
      <c r="X180" s="444"/>
      <c r="Y180" s="444"/>
      <c r="Z180" s="444"/>
      <c r="AA180" s="444"/>
      <c r="AB180" s="444"/>
      <c r="AC180" s="444"/>
      <c r="AD180" s="444"/>
      <c r="AE180" s="444"/>
      <c r="AF180" s="444"/>
      <c r="AG180" s="444"/>
      <c r="AH180" s="444"/>
      <c r="AI180" s="444"/>
      <c r="AJ180" s="444"/>
      <c r="AK180" s="459"/>
      <c r="AL180" s="460"/>
      <c r="AM180" s="460"/>
      <c r="AN180" s="460"/>
      <c r="AO180" s="460"/>
      <c r="AP180" s="460"/>
      <c r="AQ180" s="460"/>
      <c r="AR180" s="461"/>
      <c r="AS180" s="232"/>
      <c r="AT180" s="232"/>
      <c r="AU180" s="232"/>
      <c r="AV180" s="232"/>
      <c r="AW180" s="232"/>
      <c r="AX180" s="232"/>
      <c r="AY180" s="232"/>
      <c r="AZ180" s="232"/>
      <c r="BA180" s="232"/>
      <c r="BB180" s="232"/>
      <c r="BC180" s="232"/>
      <c r="BD180" s="232"/>
      <c r="BE180" s="232"/>
      <c r="BF180" s="232"/>
      <c r="BG180" s="233"/>
      <c r="BL180" s="234"/>
      <c r="BM180" s="234"/>
      <c r="BN180" s="234"/>
      <c r="BO180" s="232"/>
      <c r="BP180" s="232"/>
    </row>
    <row r="181" spans="1:68">
      <c r="A181" s="231"/>
      <c r="B181" s="232"/>
      <c r="C181" s="232"/>
      <c r="G181" s="503"/>
      <c r="H181" s="503"/>
      <c r="I181" s="503"/>
      <c r="J181" s="503"/>
      <c r="K181" s="503"/>
      <c r="L181" s="503"/>
      <c r="M181" s="503"/>
      <c r="N181" s="503"/>
      <c r="O181" s="444"/>
      <c r="P181" s="444"/>
      <c r="Q181" s="444"/>
      <c r="R181" s="444"/>
      <c r="S181" s="444"/>
      <c r="T181" s="444"/>
      <c r="U181" s="444"/>
      <c r="V181" s="444"/>
      <c r="W181" s="444"/>
      <c r="X181" s="444"/>
      <c r="Y181" s="444"/>
      <c r="Z181" s="444"/>
      <c r="AA181" s="444"/>
      <c r="AB181" s="444"/>
      <c r="AC181" s="444"/>
      <c r="AD181" s="444"/>
      <c r="AE181" s="444"/>
      <c r="AF181" s="444"/>
      <c r="AG181" s="444"/>
      <c r="AH181" s="444"/>
      <c r="AI181" s="444"/>
      <c r="AJ181" s="444"/>
      <c r="AK181" s="465"/>
      <c r="AL181" s="466"/>
      <c r="AM181" s="466"/>
      <c r="AN181" s="466"/>
      <c r="AO181" s="466"/>
      <c r="AP181" s="466"/>
      <c r="AQ181" s="466"/>
      <c r="AR181" s="467"/>
      <c r="AS181" s="232"/>
      <c r="AT181" s="232"/>
      <c r="AU181" s="232"/>
      <c r="AV181" s="232"/>
      <c r="AW181" s="232"/>
      <c r="AX181" s="232"/>
      <c r="AY181" s="232"/>
      <c r="AZ181" s="232"/>
      <c r="BA181" s="232"/>
      <c r="BB181" s="232"/>
      <c r="BC181" s="232"/>
      <c r="BD181" s="232"/>
      <c r="BE181" s="232"/>
      <c r="BF181" s="232"/>
      <c r="BG181" s="233"/>
      <c r="BL181" s="234"/>
      <c r="BM181" s="234"/>
      <c r="BN181" s="234"/>
      <c r="BO181" s="232"/>
      <c r="BP181" s="232"/>
    </row>
    <row r="182" spans="1:68">
      <c r="A182" s="231"/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  <c r="AD182" s="232"/>
      <c r="AE182" s="232"/>
      <c r="AF182" s="209"/>
      <c r="AG182" s="232"/>
      <c r="AH182" s="332"/>
      <c r="AI182" s="232"/>
      <c r="AJ182" s="232"/>
      <c r="AK182" s="232"/>
      <c r="AL182" s="232"/>
      <c r="AM182" s="232"/>
      <c r="AN182" s="232"/>
      <c r="AO182" s="232"/>
      <c r="AP182" s="232"/>
      <c r="AQ182" s="232"/>
      <c r="AR182" s="232"/>
      <c r="AS182" s="232"/>
      <c r="AT182" s="232"/>
      <c r="AU182" s="232"/>
      <c r="AV182" s="232"/>
      <c r="AW182" s="232"/>
      <c r="AX182" s="232"/>
      <c r="AY182" s="232"/>
      <c r="AZ182" s="232"/>
      <c r="BA182" s="232"/>
      <c r="BB182" s="232"/>
      <c r="BC182" s="232"/>
      <c r="BD182" s="232"/>
      <c r="BE182" s="232"/>
      <c r="BF182" s="232"/>
      <c r="BG182" s="233"/>
      <c r="BL182" s="234"/>
      <c r="BM182" s="234"/>
      <c r="BN182" s="234"/>
      <c r="BO182" s="232"/>
      <c r="BP182" s="232"/>
    </row>
    <row r="183" spans="1:68" ht="15.75" customHeight="1" thickBot="1">
      <c r="A183" s="256"/>
      <c r="B183" s="257"/>
      <c r="C183" s="257"/>
      <c r="D183" s="257"/>
      <c r="E183" s="257"/>
      <c r="F183" s="257"/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/>
      <c r="U183" s="257"/>
      <c r="V183" s="257"/>
      <c r="W183" s="257"/>
      <c r="X183" s="257"/>
      <c r="Y183" s="257"/>
      <c r="Z183" s="257"/>
      <c r="AA183" s="257"/>
      <c r="AB183" s="257"/>
      <c r="AC183" s="257"/>
      <c r="AD183" s="257"/>
      <c r="AE183" s="257"/>
      <c r="AF183" s="358"/>
      <c r="AG183" s="257"/>
      <c r="AH183" s="359"/>
      <c r="AI183" s="257"/>
      <c r="AJ183" s="257"/>
      <c r="AK183" s="257"/>
      <c r="AL183" s="257"/>
      <c r="AM183" s="257"/>
      <c r="AN183" s="257"/>
      <c r="AO183" s="257"/>
      <c r="AP183" s="257"/>
      <c r="AQ183" s="257"/>
      <c r="AR183" s="257"/>
      <c r="AS183" s="257"/>
      <c r="AT183" s="257"/>
      <c r="AU183" s="257"/>
      <c r="AV183" s="257"/>
      <c r="AW183" s="257"/>
      <c r="AX183" s="257"/>
      <c r="AY183" s="257"/>
      <c r="AZ183" s="257"/>
      <c r="BA183" s="257"/>
      <c r="BB183" s="257"/>
      <c r="BC183" s="257"/>
      <c r="BD183" s="257"/>
      <c r="BE183" s="257"/>
      <c r="BF183" s="257"/>
      <c r="BG183" s="259"/>
      <c r="BL183" s="234"/>
      <c r="BM183" s="234"/>
      <c r="BN183" s="234"/>
      <c r="BO183" s="232"/>
      <c r="BP183" s="232"/>
    </row>
    <row r="184" spans="1:68">
      <c r="AF184" s="330"/>
      <c r="AH184" s="332"/>
      <c r="BL184" s="234"/>
      <c r="BM184" s="234"/>
      <c r="BN184" s="271"/>
      <c r="BO184" s="232"/>
      <c r="BP184" s="232"/>
    </row>
    <row r="185" spans="1:68">
      <c r="AF185" s="330"/>
      <c r="AH185" s="332"/>
      <c r="BL185" s="234"/>
      <c r="BM185" s="234"/>
      <c r="BN185" s="271"/>
      <c r="BO185" s="232"/>
      <c r="BP185" s="232"/>
    </row>
    <row r="186" spans="1:68">
      <c r="BL186" s="262"/>
      <c r="BM186" s="234"/>
      <c r="BN186" s="234"/>
      <c r="BO186" s="232"/>
    </row>
    <row r="187" spans="1:68">
      <c r="BL187" s="262"/>
      <c r="BM187" s="234"/>
      <c r="BN187" s="234"/>
      <c r="BO187" s="232"/>
    </row>
    <row r="188" spans="1:68">
      <c r="BL188" s="262"/>
      <c r="BM188" s="234"/>
      <c r="BN188" s="234"/>
      <c r="BO188" s="232"/>
    </row>
    <row r="189" spans="1:68">
      <c r="BL189" s="262"/>
      <c r="BM189" s="234"/>
      <c r="BN189" s="234"/>
      <c r="BO189" s="232"/>
    </row>
    <row r="190" spans="1:68">
      <c r="BL190" s="262"/>
      <c r="BM190" s="234"/>
      <c r="BN190" s="234"/>
      <c r="BO190" s="232"/>
    </row>
    <row r="191" spans="1:68">
      <c r="BL191" s="262"/>
      <c r="BM191" s="234"/>
      <c r="BN191" s="234"/>
      <c r="BO191" s="232"/>
    </row>
    <row r="192" spans="1:68">
      <c r="BM192" s="232"/>
      <c r="BN192" s="232"/>
      <c r="BO192" s="232"/>
    </row>
    <row r="193" spans="65:67">
      <c r="BM193" s="232"/>
      <c r="BN193" s="232"/>
      <c r="BO193" s="232"/>
    </row>
    <row r="194" spans="65:67">
      <c r="BM194" s="232"/>
      <c r="BN194" s="232"/>
      <c r="BO194" s="232"/>
    </row>
  </sheetData>
  <sheetProtection password="D51B" sheet="1" objects="1" scenarios="1" formatColumns="0" formatRows="0"/>
  <mergeCells count="464">
    <mergeCell ref="A1:O4"/>
    <mergeCell ref="P1:BG4"/>
    <mergeCell ref="AS11:BE11"/>
    <mergeCell ref="M13:T13"/>
    <mergeCell ref="V13:AJ13"/>
    <mergeCell ref="A15:BG15"/>
    <mergeCell ref="D16:BE16"/>
    <mergeCell ref="D17:BC17"/>
    <mergeCell ref="D6:G6"/>
    <mergeCell ref="K6:BD6"/>
    <mergeCell ref="D8:G8"/>
    <mergeCell ref="K8:BD8"/>
    <mergeCell ref="D10:I10"/>
    <mergeCell ref="K10:AJ10"/>
    <mergeCell ref="AN10:AO10"/>
    <mergeCell ref="AS10:BD10"/>
    <mergeCell ref="D21:BE21"/>
    <mergeCell ref="D22:BC22"/>
    <mergeCell ref="D24:AM24"/>
    <mergeCell ref="AO24:BC24"/>
    <mergeCell ref="D25:AM25"/>
    <mergeCell ref="AO25:BC25"/>
    <mergeCell ref="D18:H18"/>
    <mergeCell ref="I18:N18"/>
    <mergeCell ref="O18:AK18"/>
    <mergeCell ref="AO18:BF18"/>
    <mergeCell ref="D19:H19"/>
    <mergeCell ref="J19:L19"/>
    <mergeCell ref="O19:AN19"/>
    <mergeCell ref="AQ19:BC19"/>
    <mergeCell ref="D30:I30"/>
    <mergeCell ref="J30:X30"/>
    <mergeCell ref="Y30:AH30"/>
    <mergeCell ref="AI30:BC30"/>
    <mergeCell ref="D31:I31"/>
    <mergeCell ref="J31:X31"/>
    <mergeCell ref="Y31:AH31"/>
    <mergeCell ref="AI31:BC31"/>
    <mergeCell ref="D27:BC27"/>
    <mergeCell ref="D28:X28"/>
    <mergeCell ref="Y28:BC28"/>
    <mergeCell ref="D29:I29"/>
    <mergeCell ref="J29:X29"/>
    <mergeCell ref="Y29:AH29"/>
    <mergeCell ref="AI29:BC29"/>
    <mergeCell ref="D34:I34"/>
    <mergeCell ref="J34:X34"/>
    <mergeCell ref="Y34:AH34"/>
    <mergeCell ref="AI34:BC34"/>
    <mergeCell ref="D35:BC36"/>
    <mergeCell ref="D37:BC37"/>
    <mergeCell ref="D32:I32"/>
    <mergeCell ref="J32:X32"/>
    <mergeCell ref="Y32:AH32"/>
    <mergeCell ref="AI32:BC32"/>
    <mergeCell ref="D33:I33"/>
    <mergeCell ref="J33:X33"/>
    <mergeCell ref="Y33:AH33"/>
    <mergeCell ref="AI33:BC33"/>
    <mergeCell ref="BM44:BO45"/>
    <mergeCell ref="Z45:AK45"/>
    <mergeCell ref="BU45:BU46"/>
    <mergeCell ref="BV45:BV46"/>
    <mergeCell ref="D46:G46"/>
    <mergeCell ref="A47:H47"/>
    <mergeCell ref="AB47:AK47"/>
    <mergeCell ref="D38:BC38"/>
    <mergeCell ref="D39:BC39"/>
    <mergeCell ref="D40:BC40"/>
    <mergeCell ref="D41:BC41"/>
    <mergeCell ref="D42:BC42"/>
    <mergeCell ref="A44:BG44"/>
    <mergeCell ref="AJ48:AK48"/>
    <mergeCell ref="A49:F49"/>
    <mergeCell ref="Z49:Z58"/>
    <mergeCell ref="AA49:AA50"/>
    <mergeCell ref="AB49:AC50"/>
    <mergeCell ref="AD49:AE50"/>
    <mergeCell ref="AF49:AG50"/>
    <mergeCell ref="AH49:AI50"/>
    <mergeCell ref="AJ49:AK50"/>
    <mergeCell ref="R51:W51"/>
    <mergeCell ref="A48:F48"/>
    <mergeCell ref="I48:X48"/>
    <mergeCell ref="AB48:AC48"/>
    <mergeCell ref="AD48:AE48"/>
    <mergeCell ref="AF48:AG48"/>
    <mergeCell ref="AH48:AI48"/>
    <mergeCell ref="AN51:AZ51"/>
    <mergeCell ref="D52:I52"/>
    <mergeCell ref="R52:W52"/>
    <mergeCell ref="AN52:AZ53"/>
    <mergeCell ref="R53:W53"/>
    <mergeCell ref="AA53:AA54"/>
    <mergeCell ref="AB53:AC54"/>
    <mergeCell ref="AD53:AE54"/>
    <mergeCell ref="AF53:AG54"/>
    <mergeCell ref="AH53:AI54"/>
    <mergeCell ref="AA51:AA52"/>
    <mergeCell ref="AB51:AC52"/>
    <mergeCell ref="AD51:AE52"/>
    <mergeCell ref="AF51:AG52"/>
    <mergeCell ref="AH51:AI52"/>
    <mergeCell ref="AJ51:AK52"/>
    <mergeCell ref="AJ53:AK54"/>
    <mergeCell ref="J54:P54"/>
    <mergeCell ref="R54:W54"/>
    <mergeCell ref="R55:W55"/>
    <mergeCell ref="AA55:AA56"/>
    <mergeCell ref="AB55:AC56"/>
    <mergeCell ref="AD55:AE56"/>
    <mergeCell ref="AF55:AG56"/>
    <mergeCell ref="AH55:AI56"/>
    <mergeCell ref="AJ55:AK56"/>
    <mergeCell ref="J63:P63"/>
    <mergeCell ref="R63:W63"/>
    <mergeCell ref="R64:W64"/>
    <mergeCell ref="F65:G65"/>
    <mergeCell ref="H65:I65"/>
    <mergeCell ref="A68:BG68"/>
    <mergeCell ref="AH57:AI58"/>
    <mergeCell ref="AJ57:AK58"/>
    <mergeCell ref="I58:X58"/>
    <mergeCell ref="R59:W59"/>
    <mergeCell ref="D61:I61"/>
    <mergeCell ref="R62:W62"/>
    <mergeCell ref="A57:H57"/>
    <mergeCell ref="I57:T57"/>
    <mergeCell ref="AA57:AA58"/>
    <mergeCell ref="AB57:AC58"/>
    <mergeCell ref="AD57:AE58"/>
    <mergeCell ref="AF57:AG58"/>
    <mergeCell ref="J73:R73"/>
    <mergeCell ref="W73:AF73"/>
    <mergeCell ref="A79:BG79"/>
    <mergeCell ref="B81:I81"/>
    <mergeCell ref="J81:W81"/>
    <mergeCell ref="X81:Y81"/>
    <mergeCell ref="Z81:AA81"/>
    <mergeCell ref="AB81:AC81"/>
    <mergeCell ref="AD81:AE81"/>
    <mergeCell ref="AF81:AG81"/>
    <mergeCell ref="AH81:AI81"/>
    <mergeCell ref="AJ81:AK81"/>
    <mergeCell ref="B82:B84"/>
    <mergeCell ref="C82:E82"/>
    <mergeCell ref="F82:I82"/>
    <mergeCell ref="J82:W84"/>
    <mergeCell ref="X82:Y84"/>
    <mergeCell ref="Z82:AA84"/>
    <mergeCell ref="AB82:AC84"/>
    <mergeCell ref="AD82:AE84"/>
    <mergeCell ref="BX82:BX86"/>
    <mergeCell ref="C83:E83"/>
    <mergeCell ref="F83:I83"/>
    <mergeCell ref="C84:E84"/>
    <mergeCell ref="F84:I84"/>
    <mergeCell ref="AB85:AC87"/>
    <mergeCell ref="AD85:AE87"/>
    <mergeCell ref="AF82:AG84"/>
    <mergeCell ref="AH82:AI84"/>
    <mergeCell ref="AJ82:AK84"/>
    <mergeCell ref="AL82:AL84"/>
    <mergeCell ref="AM82:AM84"/>
    <mergeCell ref="AN82:AN84"/>
    <mergeCell ref="B85:B87"/>
    <mergeCell ref="C85:E85"/>
    <mergeCell ref="F85:I85"/>
    <mergeCell ref="J85:W87"/>
    <mergeCell ref="X85:Y87"/>
    <mergeCell ref="Z85:AA87"/>
    <mergeCell ref="AO82:AO84"/>
    <mergeCell ref="AP82:AP84"/>
    <mergeCell ref="AQ82:AQ93"/>
    <mergeCell ref="AO85:AO87"/>
    <mergeCell ref="AP85:AP87"/>
    <mergeCell ref="C86:E86"/>
    <mergeCell ref="F86:I86"/>
    <mergeCell ref="C87:E87"/>
    <mergeCell ref="F87:I87"/>
    <mergeCell ref="AF85:AG87"/>
    <mergeCell ref="AH85:AI87"/>
    <mergeCell ref="AJ85:AK87"/>
    <mergeCell ref="AL85:AL87"/>
    <mergeCell ref="AM85:AM87"/>
    <mergeCell ref="AN85:AN87"/>
    <mergeCell ref="AP88:AP90"/>
    <mergeCell ref="C89:E89"/>
    <mergeCell ref="F89:I89"/>
    <mergeCell ref="C90:E90"/>
    <mergeCell ref="F90:I90"/>
    <mergeCell ref="AB88:AC90"/>
    <mergeCell ref="AD88:AE90"/>
    <mergeCell ref="AF88:AG90"/>
    <mergeCell ref="AH88:AI90"/>
    <mergeCell ref="AJ88:AK90"/>
    <mergeCell ref="AL88:AL90"/>
    <mergeCell ref="C88:E88"/>
    <mergeCell ref="F88:I88"/>
    <mergeCell ref="J88:W90"/>
    <mergeCell ref="X88:Y90"/>
    <mergeCell ref="Z88:AA90"/>
    <mergeCell ref="B91:B93"/>
    <mergeCell ref="C91:E91"/>
    <mergeCell ref="F91:I91"/>
    <mergeCell ref="J91:W93"/>
    <mergeCell ref="X91:Y93"/>
    <mergeCell ref="Z91:AA93"/>
    <mergeCell ref="AM88:AM90"/>
    <mergeCell ref="AN88:AN90"/>
    <mergeCell ref="AO88:AO90"/>
    <mergeCell ref="B88:B90"/>
    <mergeCell ref="AM91:AM93"/>
    <mergeCell ref="AN91:AN93"/>
    <mergeCell ref="AO91:AO93"/>
    <mergeCell ref="AP91:AP93"/>
    <mergeCell ref="C92:E92"/>
    <mergeCell ref="F92:I92"/>
    <mergeCell ref="C93:E93"/>
    <mergeCell ref="F93:I93"/>
    <mergeCell ref="AB91:AC93"/>
    <mergeCell ref="AD91:AE93"/>
    <mergeCell ref="AF91:AG93"/>
    <mergeCell ref="AH91:AI93"/>
    <mergeCell ref="AJ91:AK93"/>
    <mergeCell ref="AL91:AL93"/>
    <mergeCell ref="AF95:AG95"/>
    <mergeCell ref="AH95:AI95"/>
    <mergeCell ref="AJ95:AK95"/>
    <mergeCell ref="B96:B98"/>
    <mergeCell ref="C96:E96"/>
    <mergeCell ref="F96:I96"/>
    <mergeCell ref="J96:W98"/>
    <mergeCell ref="X96:Y98"/>
    <mergeCell ref="Z96:AA98"/>
    <mergeCell ref="AB96:AC98"/>
    <mergeCell ref="B95:I95"/>
    <mergeCell ref="J95:W95"/>
    <mergeCell ref="X95:Y95"/>
    <mergeCell ref="Z95:AA95"/>
    <mergeCell ref="AB95:AC95"/>
    <mergeCell ref="AD95:AE95"/>
    <mergeCell ref="Z99:AA101"/>
    <mergeCell ref="AN96:AN98"/>
    <mergeCell ref="AO96:AO98"/>
    <mergeCell ref="AP96:AP98"/>
    <mergeCell ref="AQ96:AQ107"/>
    <mergeCell ref="BX96:BX100"/>
    <mergeCell ref="C97:E97"/>
    <mergeCell ref="F97:I97"/>
    <mergeCell ref="C98:E98"/>
    <mergeCell ref="F98:I98"/>
    <mergeCell ref="AB99:AC101"/>
    <mergeCell ref="AD96:AE98"/>
    <mergeCell ref="AF96:AG98"/>
    <mergeCell ref="AH96:AI98"/>
    <mergeCell ref="AJ96:AK98"/>
    <mergeCell ref="AL96:AL98"/>
    <mergeCell ref="AM96:AM98"/>
    <mergeCell ref="B102:B104"/>
    <mergeCell ref="C102:E102"/>
    <mergeCell ref="F102:I102"/>
    <mergeCell ref="J102:W104"/>
    <mergeCell ref="X102:Y104"/>
    <mergeCell ref="Z102:AA104"/>
    <mergeCell ref="AN99:AN101"/>
    <mergeCell ref="AO99:AO101"/>
    <mergeCell ref="AP99:AP101"/>
    <mergeCell ref="C100:E100"/>
    <mergeCell ref="F100:I100"/>
    <mergeCell ref="C101:E101"/>
    <mergeCell ref="F101:I101"/>
    <mergeCell ref="AD99:AE101"/>
    <mergeCell ref="AF99:AG101"/>
    <mergeCell ref="AH99:AI101"/>
    <mergeCell ref="AJ99:AK101"/>
    <mergeCell ref="AL99:AL101"/>
    <mergeCell ref="AM99:AM101"/>
    <mergeCell ref="B99:B101"/>
    <mergeCell ref="C99:E99"/>
    <mergeCell ref="F99:I99"/>
    <mergeCell ref="J99:W101"/>
    <mergeCell ref="X99:Y101"/>
    <mergeCell ref="AM102:AM104"/>
    <mergeCell ref="AN102:AN104"/>
    <mergeCell ref="AO102:AO104"/>
    <mergeCell ref="AP102:AP104"/>
    <mergeCell ref="C103:E103"/>
    <mergeCell ref="F103:I103"/>
    <mergeCell ref="C104:E104"/>
    <mergeCell ref="F104:I104"/>
    <mergeCell ref="AB102:AC104"/>
    <mergeCell ref="AD102:AE104"/>
    <mergeCell ref="AF102:AG104"/>
    <mergeCell ref="AH102:AI104"/>
    <mergeCell ref="AJ102:AK104"/>
    <mergeCell ref="AL102:AL104"/>
    <mergeCell ref="BO113:BQ113"/>
    <mergeCell ref="A114:BG114"/>
    <mergeCell ref="AM105:AM107"/>
    <mergeCell ref="AN105:AN107"/>
    <mergeCell ref="AO105:AO107"/>
    <mergeCell ref="AP105:AP107"/>
    <mergeCell ref="C106:E106"/>
    <mergeCell ref="F106:I106"/>
    <mergeCell ref="C107:E107"/>
    <mergeCell ref="F107:I107"/>
    <mergeCell ref="AB105:AC107"/>
    <mergeCell ref="AD105:AE107"/>
    <mergeCell ref="AF105:AG107"/>
    <mergeCell ref="AH105:AI107"/>
    <mergeCell ref="AJ105:AK107"/>
    <mergeCell ref="AL105:AL107"/>
    <mergeCell ref="B105:B107"/>
    <mergeCell ref="C105:E105"/>
    <mergeCell ref="F105:I105"/>
    <mergeCell ref="J105:W107"/>
    <mergeCell ref="X105:Y107"/>
    <mergeCell ref="Z105:AA107"/>
    <mergeCell ref="BM115:BM117"/>
    <mergeCell ref="C116:R116"/>
    <mergeCell ref="B118:F118"/>
    <mergeCell ref="L118:P118"/>
    <mergeCell ref="Q118:R118"/>
    <mergeCell ref="Z122:AK122"/>
    <mergeCell ref="P110:AB110"/>
    <mergeCell ref="AC110:AN110"/>
    <mergeCell ref="P111:AB111"/>
    <mergeCell ref="AC111:AN111"/>
    <mergeCell ref="D123:G123"/>
    <mergeCell ref="R124:W124"/>
    <mergeCell ref="AB124:AK124"/>
    <mergeCell ref="BM124:BO125"/>
    <mergeCell ref="R125:W125"/>
    <mergeCell ref="AB125:AC125"/>
    <mergeCell ref="AD125:AE125"/>
    <mergeCell ref="AF125:AG125"/>
    <mergeCell ref="AH125:AI125"/>
    <mergeCell ref="AJ125:AK125"/>
    <mergeCell ref="BU125:BU126"/>
    <mergeCell ref="BV125:BV126"/>
    <mergeCell ref="E126:P126"/>
    <mergeCell ref="R126:W126"/>
    <mergeCell ref="Z126:Z135"/>
    <mergeCell ref="AA126:AA127"/>
    <mergeCell ref="AB126:AC127"/>
    <mergeCell ref="AD126:AE127"/>
    <mergeCell ref="AF126:AG127"/>
    <mergeCell ref="AH126:AI127"/>
    <mergeCell ref="AJ126:AK127"/>
    <mergeCell ref="R127:W127"/>
    <mergeCell ref="AN127:AZ127"/>
    <mergeCell ref="J128:P128"/>
    <mergeCell ref="R128:W128"/>
    <mergeCell ref="AA128:AA129"/>
    <mergeCell ref="AB128:AC129"/>
    <mergeCell ref="AD128:AE129"/>
    <mergeCell ref="AF128:AG129"/>
    <mergeCell ref="AH128:AI129"/>
    <mergeCell ref="R131:W131"/>
    <mergeCell ref="R132:W132"/>
    <mergeCell ref="AA132:AA133"/>
    <mergeCell ref="AB132:AC133"/>
    <mergeCell ref="AD132:AE133"/>
    <mergeCell ref="AF132:AG133"/>
    <mergeCell ref="AJ128:AK129"/>
    <mergeCell ref="AN128:AZ129"/>
    <mergeCell ref="BN129:BP129"/>
    <mergeCell ref="AA130:AA131"/>
    <mergeCell ref="AB130:AC131"/>
    <mergeCell ref="AD130:AE131"/>
    <mergeCell ref="AF130:AG131"/>
    <mergeCell ref="AH130:AI131"/>
    <mergeCell ref="AJ130:AK131"/>
    <mergeCell ref="AH132:AI133"/>
    <mergeCell ref="AJ132:AK133"/>
    <mergeCell ref="R133:W133"/>
    <mergeCell ref="R134:W134"/>
    <mergeCell ref="AA134:AA135"/>
    <mergeCell ref="AB134:AC135"/>
    <mergeCell ref="AD134:AE135"/>
    <mergeCell ref="AF134:AG135"/>
    <mergeCell ref="AH134:AI135"/>
    <mergeCell ref="AJ134:AK135"/>
    <mergeCell ref="J135:P135"/>
    <mergeCell ref="R135:W135"/>
    <mergeCell ref="A139:BG139"/>
    <mergeCell ref="D143:K143"/>
    <mergeCell ref="D144:K144"/>
    <mergeCell ref="L144:AG144"/>
    <mergeCell ref="AH144:AM144"/>
    <mergeCell ref="AO144:AQ144"/>
    <mergeCell ref="AR144:AU144"/>
    <mergeCell ref="AO145:AQ147"/>
    <mergeCell ref="AR145:AU147"/>
    <mergeCell ref="E146:F146"/>
    <mergeCell ref="G146:K146"/>
    <mergeCell ref="E147:F147"/>
    <mergeCell ref="G147:K147"/>
    <mergeCell ref="D145:D147"/>
    <mergeCell ref="E145:F145"/>
    <mergeCell ref="G145:K145"/>
    <mergeCell ref="L145:AG147"/>
    <mergeCell ref="AH145:AM147"/>
    <mergeCell ref="AN145:AN147"/>
    <mergeCell ref="AO148:AQ150"/>
    <mergeCell ref="AR148:AU150"/>
    <mergeCell ref="E149:F149"/>
    <mergeCell ref="G149:K149"/>
    <mergeCell ref="E150:F150"/>
    <mergeCell ref="G150:K150"/>
    <mergeCell ref="D148:D150"/>
    <mergeCell ref="E148:F148"/>
    <mergeCell ref="G148:K148"/>
    <mergeCell ref="L148:AG150"/>
    <mergeCell ref="AH148:AM150"/>
    <mergeCell ref="AN148:AN150"/>
    <mergeCell ref="AO151:AQ153"/>
    <mergeCell ref="AR151:AU153"/>
    <mergeCell ref="E152:F152"/>
    <mergeCell ref="G152:K152"/>
    <mergeCell ref="E153:F153"/>
    <mergeCell ref="G153:K153"/>
    <mergeCell ref="D151:D153"/>
    <mergeCell ref="E151:F151"/>
    <mergeCell ref="G151:K151"/>
    <mergeCell ref="L151:AG153"/>
    <mergeCell ref="AH151:AM153"/>
    <mergeCell ref="AN151:AN153"/>
    <mergeCell ref="G157:K157"/>
    <mergeCell ref="A159:BG159"/>
    <mergeCell ref="D162:K162"/>
    <mergeCell ref="L162:AD162"/>
    <mergeCell ref="AE162:BA162"/>
    <mergeCell ref="D163:K165"/>
    <mergeCell ref="L163:AD165"/>
    <mergeCell ref="AE163:BA165"/>
    <mergeCell ref="AO154:AQ156"/>
    <mergeCell ref="AR154:AU156"/>
    <mergeCell ref="E155:F155"/>
    <mergeCell ref="G155:K155"/>
    <mergeCell ref="E156:F156"/>
    <mergeCell ref="G156:K156"/>
    <mergeCell ref="D154:D156"/>
    <mergeCell ref="E154:F154"/>
    <mergeCell ref="G154:K154"/>
    <mergeCell ref="L154:AG156"/>
    <mergeCell ref="AH154:AM156"/>
    <mergeCell ref="AN154:AN156"/>
    <mergeCell ref="AK176:AR177"/>
    <mergeCell ref="O178:AJ179"/>
    <mergeCell ref="AK178:AR179"/>
    <mergeCell ref="O180:AJ181"/>
    <mergeCell ref="AK180:AR181"/>
    <mergeCell ref="A168:BG168"/>
    <mergeCell ref="G171:N171"/>
    <mergeCell ref="O171:AJ171"/>
    <mergeCell ref="AK171:AR171"/>
    <mergeCell ref="G172:N181"/>
    <mergeCell ref="O172:AJ173"/>
    <mergeCell ref="AK172:AR173"/>
    <mergeCell ref="O174:AJ175"/>
    <mergeCell ref="AK174:AR175"/>
    <mergeCell ref="O176:AJ177"/>
  </mergeCells>
  <conditionalFormatting sqref="AK13:AL13">
    <cfRule type="expression" dxfId="112" priority="60">
      <formula>$BN$185=1</formula>
    </cfRule>
  </conditionalFormatting>
  <conditionalFormatting sqref="AQ19">
    <cfRule type="expression" dxfId="111" priority="59">
      <formula>$AK$13&lt;&gt;1</formula>
    </cfRule>
  </conditionalFormatting>
  <conditionalFormatting sqref="G49:W49">
    <cfRule type="expression" dxfId="110" priority="58">
      <formula>$I$48&lt;&gt;""</formula>
    </cfRule>
  </conditionalFormatting>
  <conditionalFormatting sqref="D61">
    <cfRule type="expression" dxfId="109" priority="57">
      <formula>$AK$13&lt;&gt;1</formula>
    </cfRule>
  </conditionalFormatting>
  <conditionalFormatting sqref="B82:E82 B83:B93">
    <cfRule type="expression" dxfId="108" priority="56">
      <formula>$AK$13&lt;&gt;4</formula>
    </cfRule>
  </conditionalFormatting>
  <conditionalFormatting sqref="C97:E107">
    <cfRule type="expression" dxfId="107" priority="52">
      <formula>$AK$13&lt;&gt;4</formula>
    </cfRule>
  </conditionalFormatting>
  <conditionalFormatting sqref="F97:I107">
    <cfRule type="expression" dxfId="106" priority="50">
      <formula>$AK$13&lt;&gt;4</formula>
    </cfRule>
  </conditionalFormatting>
  <conditionalFormatting sqref="C83:E93">
    <cfRule type="expression" dxfId="105" priority="55">
      <formula>$AK$13&lt;&gt;4</formula>
    </cfRule>
  </conditionalFormatting>
  <conditionalFormatting sqref="F83:I93">
    <cfRule type="expression" dxfId="104" priority="54">
      <formula>$AK$13&lt;&gt;4</formula>
    </cfRule>
  </conditionalFormatting>
  <conditionalFormatting sqref="B96:E96 B97:B107">
    <cfRule type="expression" dxfId="103" priority="53">
      <formula>$AK$13&lt;&gt;4</formula>
    </cfRule>
  </conditionalFormatting>
  <conditionalFormatting sqref="F96:I96">
    <cfRule type="expression" dxfId="102" priority="51">
      <formula>$AK$13&lt;&gt;4</formula>
    </cfRule>
  </conditionalFormatting>
  <conditionalFormatting sqref="B95:I95">
    <cfRule type="expression" dxfId="101" priority="49">
      <formula>$AK$13&lt;&gt;4</formula>
    </cfRule>
  </conditionalFormatting>
  <conditionalFormatting sqref="G145:K156">
    <cfRule type="expression" dxfId="100" priority="47">
      <formula>$AK$13&lt;&gt;4</formula>
    </cfRule>
    <cfRule type="expression" dxfId="99" priority="48">
      <formula>$AK$13&lt;&gt;4</formula>
    </cfRule>
  </conditionalFormatting>
  <conditionalFormatting sqref="F82:I82">
    <cfRule type="expression" dxfId="98" priority="46">
      <formula>$AK$13&lt;&gt;4</formula>
    </cfRule>
  </conditionalFormatting>
  <conditionalFormatting sqref="D145:F145 D146:D156">
    <cfRule type="expression" dxfId="97" priority="45">
      <formula>$AK$13&lt;&gt;4</formula>
    </cfRule>
  </conditionalFormatting>
  <conditionalFormatting sqref="E146:F156">
    <cfRule type="expression" dxfId="96" priority="44">
      <formula>$AK$13&lt;&gt;4</formula>
    </cfRule>
  </conditionalFormatting>
  <conditionalFormatting sqref="D144:K144">
    <cfRule type="expression" dxfId="95" priority="43">
      <formula>$AK$13&lt;&gt;4</formula>
    </cfRule>
  </conditionalFormatting>
  <conditionalFormatting sqref="D142:K143">
    <cfRule type="expression" dxfId="94" priority="42">
      <formula>$AK$13&lt;&gt;4</formula>
    </cfRule>
  </conditionalFormatting>
  <conditionalFormatting sqref="L143">
    <cfRule type="expression" dxfId="93" priority="41">
      <formula>$AK$13&lt;&gt;4</formula>
    </cfRule>
  </conditionalFormatting>
  <conditionalFormatting sqref="AN52:AZ53">
    <cfRule type="expression" dxfId="92" priority="40">
      <formula>$AN$52="Extrema"</formula>
    </cfRule>
  </conditionalFormatting>
  <conditionalFormatting sqref="AN128:AZ129">
    <cfRule type="expression" dxfId="91" priority="36">
      <formula>$AN$128="Extrema"</formula>
    </cfRule>
  </conditionalFormatting>
  <conditionalFormatting sqref="I58:X58">
    <cfRule type="expression" dxfId="90" priority="32">
      <formula>$AK$13=1</formula>
    </cfRule>
  </conditionalFormatting>
  <conditionalFormatting sqref="B81:I81">
    <cfRule type="expression" dxfId="89" priority="22">
      <formula>$AK$13&lt;&gt;4</formula>
    </cfRule>
  </conditionalFormatting>
  <conditionalFormatting sqref="N72:Q72 W73">
    <cfRule type="expression" dxfId="88" priority="63">
      <formula>#REF!="X"</formula>
    </cfRule>
  </conditionalFormatting>
  <dataValidations count="45">
    <dataValidation type="list" allowBlank="1" showInputMessage="1" showErrorMessage="1" sqref="AN82:AN93 AN96:AN107">
      <formula1>Pregunta9</formula1>
    </dataValidation>
    <dataValidation type="list" allowBlank="1" showInputMessage="1" showErrorMessage="1" sqref="W73:AF73">
      <formula1>Opciones_de_tratamiento</formula1>
    </dataValidation>
    <dataValidation type="list" allowBlank="1" showInputMessage="1" showErrorMessage="1" sqref="L163:AD165">
      <formula1>Mecanismos_de_deteccion</formula1>
    </dataValidation>
    <dataValidation type="list" allowBlank="1" showInputMessage="1" showErrorMessage="1" sqref="AL82:AL93 AL96:AL107">
      <formula1>Pregunta8</formula1>
    </dataValidation>
    <dataValidation type="list" allowBlank="1" showInputMessage="1" showErrorMessage="1" sqref="AJ82:AK93 AJ96:AK107">
      <formula1>Pregunta7</formula1>
    </dataValidation>
    <dataValidation type="list" allowBlank="1" showInputMessage="1" showErrorMessage="1" sqref="AH82:AI93 AH96:AI107">
      <formula1>Pregunta6</formula1>
    </dataValidation>
    <dataValidation type="list" allowBlank="1" showInputMessage="1" showErrorMessage="1" sqref="AF82:AG93 AF96:AG107">
      <formula1>Pregunta5</formula1>
    </dataValidation>
    <dataValidation type="list" allowBlank="1" showInputMessage="1" showErrorMessage="1" sqref="AD82:AE93 AD96:AE107">
      <formula1>Pregunta4</formula1>
    </dataValidation>
    <dataValidation type="list" allowBlank="1" showInputMessage="1" showErrorMessage="1" sqref="AB82:AC93 AB96:AC107">
      <formula1>Pregunta3</formula1>
    </dataValidation>
    <dataValidation type="list" allowBlank="1" showInputMessage="1" showErrorMessage="1" sqref="Z82:AA93 Z96:AA107">
      <formula1>Pregunta2</formula1>
    </dataValidation>
    <dataValidation type="list" allowBlank="1" showInputMessage="1" showErrorMessage="1" sqref="X82:Y93 X96:Y107">
      <formula1>Pregunta1</formula1>
    </dataValidation>
    <dataValidation type="list" allowBlank="1" showInputMessage="1" showErrorMessage="1" sqref="K6:BD6">
      <formula1>Proceso</formula1>
    </dataValidation>
    <dataValidation type="list" allowBlank="1" showInputMessage="1" showErrorMessage="1" sqref="Y30:AH34">
      <formula1>IF($AK$13&lt;&gt;4,Agente_generador_externas,Amenaza)</formula1>
    </dataValidation>
    <dataValidation type="list" allowBlank="1" showInputMessage="1" showErrorMessage="1" sqref="D30:I34">
      <formula1>IF($AK$13&lt;&gt;4,Agente_generador_internas,Amenaza)</formula1>
    </dataValidation>
    <dataValidation type="date" errorStyle="information" operator="greaterThan" allowBlank="1" showInputMessage="1" showErrorMessage="1" error="Debe ser formato dd/mm/aaaa" sqref="AV145:BC156">
      <formula1>43510</formula1>
    </dataValidation>
    <dataValidation type="list" allowBlank="1" showInputMessage="1" showErrorMessage="1" sqref="G156:K156">
      <formula1>INDIRECT($G$155)</formula1>
    </dataValidation>
    <dataValidation type="list" allowBlank="1" showInputMessage="1" showErrorMessage="1" sqref="G155:K155">
      <formula1>INDIRECT($G$154)</formula1>
    </dataValidation>
    <dataValidation type="list" allowBlank="1" showInputMessage="1" showErrorMessage="1" sqref="G153:K153">
      <formula1>INDIRECT($G$152)</formula1>
    </dataValidation>
    <dataValidation type="list" allowBlank="1" showInputMessage="1" showErrorMessage="1" sqref="G150:K150">
      <formula1>INDIRECT($G$149)</formula1>
    </dataValidation>
    <dataValidation type="list" allowBlank="1" showInputMessage="1" showErrorMessage="1" sqref="G149:K149">
      <formula1>INDIRECT($G$148)</formula1>
    </dataValidation>
    <dataValidation type="list" allowBlank="1" showInputMessage="1" showErrorMessage="1" sqref="G147:K147">
      <formula1>INDIRECT($G$146)</formula1>
    </dataValidation>
    <dataValidation type="list" allowBlank="1" showInputMessage="1" showErrorMessage="1" sqref="G146:K146">
      <formula1>INDIRECT($G$145)</formula1>
    </dataValidation>
    <dataValidation type="list" allowBlank="1" showInputMessage="1" showErrorMessage="1" sqref="H157:K158">
      <formula1>INDIRECT($F$155)</formula1>
    </dataValidation>
    <dataValidation type="list" allowBlank="1" showInputMessage="1" showErrorMessage="1" sqref="F107:I107">
      <formula1>INDIRECT($F$106)</formula1>
    </dataValidation>
    <dataValidation type="list" allowBlank="1" showInputMessage="1" showErrorMessage="1" sqref="F106:I106">
      <formula1>INDIRECT($F$105)</formula1>
    </dataValidation>
    <dataValidation type="list" allowBlank="1" showInputMessage="1" showErrorMessage="1" sqref="F104:I104">
      <formula1>INDIRECT($F$103)</formula1>
    </dataValidation>
    <dataValidation type="list" allowBlank="1" showInputMessage="1" showErrorMessage="1" sqref="F103:I103">
      <formula1>INDIRECT($F$102)</formula1>
    </dataValidation>
    <dataValidation type="list" allowBlank="1" showInputMessage="1" showErrorMessage="1" sqref="F101:I101">
      <formula1>INDIRECT($F$100)</formula1>
    </dataValidation>
    <dataValidation type="list" allowBlank="1" showInputMessage="1" showErrorMessage="1" sqref="F100:I100">
      <formula1>INDIRECT($F$99)</formula1>
    </dataValidation>
    <dataValidation type="list" allowBlank="1" showInputMessage="1" showErrorMessage="1" sqref="F98:I98">
      <formula1>INDIRECT($F$97)</formula1>
    </dataValidation>
    <dataValidation type="list" allowBlank="1" showInputMessage="1" showErrorMessage="1" sqref="F97:I97">
      <formula1>INDIRECT($F$96)</formula1>
    </dataValidation>
    <dataValidation type="list" allowBlank="1" showInputMessage="1" showErrorMessage="1" sqref="F93:I93">
      <formula1>INDIRECT($F$92)</formula1>
    </dataValidation>
    <dataValidation type="list" allowBlank="1" showInputMessage="1" showErrorMessage="1" sqref="F92:I92">
      <formula1>INDIRECT($F$91)</formula1>
    </dataValidation>
    <dataValidation type="list" allowBlank="1" showInputMessage="1" showErrorMessage="1" sqref="F90:I90">
      <formula1>INDIRECT($F$89)</formula1>
    </dataValidation>
    <dataValidation type="list" allowBlank="1" showInputMessage="1" showErrorMessage="1" sqref="F89:I89">
      <formula1>INDIRECT($F$88)</formula1>
    </dataValidation>
    <dataValidation type="list" allowBlank="1" showInputMessage="1" showErrorMessage="1" sqref="F87:I87">
      <formula1>INDIRECT($F$86)</formula1>
    </dataValidation>
    <dataValidation type="list" allowBlank="1" showInputMessage="1" showErrorMessage="1" sqref="F86:I86">
      <formula1>INDIRECT($F$85)</formula1>
    </dataValidation>
    <dataValidation type="list" allowBlank="1" showInputMessage="1" showErrorMessage="1" sqref="F84:I84">
      <formula1>INDIRECT($F$83)</formula1>
    </dataValidation>
    <dataValidation type="list" allowBlank="1" showInputMessage="1" showErrorMessage="1" sqref="F83:I83">
      <formula1>INDIRECT($F$82)</formula1>
    </dataValidation>
    <dataValidation type="list" allowBlank="1" showInputMessage="1" showErrorMessage="1" sqref="G152 F85 F88 F91 G145 F105 H151 G148 F96 F99 F102 G154 F82:I82">
      <formula1>dominios</formula1>
    </dataValidation>
    <dataValidation operator="greaterThan" allowBlank="1" showInputMessage="1" showErrorMessage="1" sqref="BA157:BD158"/>
    <dataValidation allowBlank="1" showInputMessage="1" showErrorMessage="1" prompt="Es una actividad del HACER del proceso en la que se debe ejercer un control para prevenir la materializacion de riesgo" sqref="D17 BD17"/>
    <dataValidation type="list" allowBlank="1" showInputMessage="1" showErrorMessage="1" sqref="I48">
      <formula1>Probabilidad_factibilidad</formula1>
    </dataValidation>
    <dataValidation type="list" allowBlank="1" showInputMessage="1" showErrorMessage="1" sqref="AJ73">
      <formula1>x</formula1>
    </dataValidation>
    <dataValidation type="list" allowBlank="1" showInputMessage="1" showErrorMessage="1" sqref="J19:L19">
      <formula1>Preposiciones</formula1>
    </dataValidation>
  </dataValidations>
  <hyperlinks>
    <hyperlink ref="I57:T57" location="Enc_Imp_Corrupción!D4" display="Enc_Imp_Corrupción!D4"/>
    <hyperlink ref="AQ19:BC19" location="Activos!X5" display="Activos!X5"/>
  </hyperlinks>
  <printOptions horizontalCentered="1" verticalCentered="1"/>
  <pageMargins left="0.19685039370078741" right="0.23622047244094491" top="0.19685039370078741" bottom="0.19685039370078741" header="0.31496062992125984" footer="0.31496062992125984"/>
  <pageSetup paperSize="14" scale="29" orientation="portrait" horizontalDpi="4294967294" verticalDpi="4294967294" r:id="rId1"/>
  <headerFooter>
    <oddFooter>&amp;R&amp;"Arial Narrow,Normal"&amp;7Fecha de versión: 10 de octubre de 2017</oddFooter>
  </headerFooter>
  <rowBreaks count="1" manualBreakCount="1">
    <brk id="139" max="5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" id="{0E5065E6-2182-4D8D-A0F1-A7F30D4D75F8}">
            <xm:f>$AN$52=Datos!$U$5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38" id="{AC017ECD-1EA5-4798-AF21-076A1B2F675A}">
            <xm:f>$AN$52=Datos!$U$4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39" id="{6A258749-8468-4A03-96BA-458C1E340549}">
            <xm:f>$AN$52=Datos!$U$3</xm:f>
            <x14:dxf>
              <fill>
                <patternFill>
                  <bgColor rgb="FFFFC000"/>
                </patternFill>
              </fill>
            </x14:dxf>
          </x14:cfRule>
          <xm:sqref>AN52:AZ53</xm:sqref>
        </x14:conditionalFormatting>
        <x14:conditionalFormatting xmlns:xm="http://schemas.microsoft.com/office/excel/2006/main">
          <x14:cfRule type="expression" priority="33" id="{28A0D690-9FBA-471C-BF06-52DE7684984E}">
            <xm:f>$AN$128=Datos!$U$5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34" id="{4BCBF235-A458-4FB8-8B7A-54F803EDEE31}">
            <xm:f>$AN$128=Datos!$U$4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35" id="{07A6CAFB-4658-4E2B-BAE9-2F703EF438C1}">
            <xm:f>$AN$128=Datos!$U$3</xm:f>
            <x14:dxf>
              <fill>
                <patternFill>
                  <bgColor rgb="FFFFC000"/>
                </patternFill>
              </fill>
            </x14:dxf>
          </x14:cfRule>
          <xm:sqref>AN128:AZ129</xm:sqref>
        </x14:conditionalFormatting>
        <x14:conditionalFormatting xmlns:xm="http://schemas.microsoft.com/office/excel/2006/main">
          <x14:cfRule type="containsText" priority="29" operator="containsText" id="{3989646E-E7C5-46FD-BF78-4F000FB00D04}">
            <xm:f>NOT(ISERROR(SEARCH(Datos!$AR$4,AO82)))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30" operator="containsText" id="{B8FA514D-F37F-4F20-84B4-E40115166A63}">
            <xm:f>NOT(ISERROR(SEARCH(Datos!$AR$3,AO82)))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1" operator="containsText" id="{B9501D91-12BA-49E2-B06A-ABD3D04EC16D}">
            <xm:f>NOT(ISERROR(SEARCH(Datos!$AR$2,AO82)))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AO82:AP87 AO88:AO93</xm:sqref>
        </x14:conditionalFormatting>
        <x14:conditionalFormatting xmlns:xm="http://schemas.microsoft.com/office/excel/2006/main">
          <x14:cfRule type="containsText" priority="26" operator="containsText" id="{BDB0B803-A14C-46BF-AA66-F90873062A9A}">
            <xm:f>NOT(ISERROR(SEARCH(Datos!$AR$4,AM82)))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7" operator="containsText" id="{42524F8B-27C1-4B05-986E-27CAA970F5BC}">
            <xm:f>NOT(ISERROR(SEARCH(Datos!$AR$3,AM82)))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8" operator="containsText" id="{D901B8AE-61FA-4879-9844-BFC0251967B6}">
            <xm:f>NOT(ISERROR(SEARCH(Datos!$AR$2,AM82)))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AM82:AM93</xm:sqref>
        </x14:conditionalFormatting>
        <x14:conditionalFormatting xmlns:xm="http://schemas.microsoft.com/office/excel/2006/main">
          <x14:cfRule type="containsText" priority="23" operator="containsText" id="{F3AD733C-1ACA-4B7F-BC64-97BC3985F09E}">
            <xm:f>NOT(ISERROR(SEARCH(Datos!$AR$4,AQ82)))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4" operator="containsText" id="{19DA6598-AAED-4404-8DE7-3DB24A98D6EB}">
            <xm:f>NOT(ISERROR(SEARCH(Datos!$AR$3,AQ82)))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5" operator="containsText" id="{61F4D610-7337-47E8-9A2C-F330CA799BE0}">
            <xm:f>NOT(ISERROR(SEARCH(Datos!$AR$2,AQ82)))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AQ82</xm:sqref>
        </x14:conditionalFormatting>
        <x14:conditionalFormatting xmlns:xm="http://schemas.microsoft.com/office/excel/2006/main">
          <x14:cfRule type="expression" priority="61" id="{9DB18E4F-6F75-45D7-B806-30DC10A1A250}">
            <xm:f>$AN$128='\Users\c.gbeltran\Backups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BA158 BA144:BC144 AV144:AY144 AR144</xm:sqref>
        </x14:conditionalFormatting>
        <x14:conditionalFormatting xmlns:xm="http://schemas.microsoft.com/office/excel/2006/main">
          <x14:cfRule type="expression" priority="62" id="{F2565EA6-D461-4A5C-80FF-97BF79B0101D}">
            <xm:f>$AN$128='\Users\c.gbeltran\Backups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AW158</xm:sqref>
        </x14:conditionalFormatting>
        <x14:conditionalFormatting xmlns:xm="http://schemas.microsoft.com/office/excel/2006/main">
          <x14:cfRule type="containsText" priority="19" operator="containsText" id="{1A4236A9-BF0D-4D78-B9AC-C3B2C3F704D9}">
            <xm:f>NOT(ISERROR(SEARCH(Datos!$AR$4,P111)))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0" operator="containsText" id="{A6979C2F-5000-4D23-91CE-4981CA3750CC}">
            <xm:f>NOT(ISERROR(SEARCH(Datos!$AR$3,P111)))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1" operator="containsText" id="{BE69B889-87AE-461A-8723-6C88C3F6233B}">
            <xm:f>NOT(ISERROR(SEARCH(Datos!$AR$2,P111)))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P111</xm:sqref>
        </x14:conditionalFormatting>
        <x14:conditionalFormatting xmlns:xm="http://schemas.microsoft.com/office/excel/2006/main">
          <x14:cfRule type="containsText" priority="16" operator="containsText" id="{37CA2D21-8DA1-4117-B199-8A15E3AF1658}">
            <xm:f>NOT(ISERROR(SEARCH(Datos!$AR$4,AC111)))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7" operator="containsText" id="{92D0104E-05E7-42F2-8A8B-F45D4B73103A}">
            <xm:f>NOT(ISERROR(SEARCH(Datos!$AR$3,AC111)))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8" operator="containsText" id="{E95DCF74-8B91-412E-BE92-CC4033E618FB}">
            <xm:f>NOT(ISERROR(SEARCH(Datos!$AR$2,AC111)))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AC111</xm:sqref>
        </x14:conditionalFormatting>
        <x14:conditionalFormatting xmlns:xm="http://schemas.microsoft.com/office/excel/2006/main">
          <x14:cfRule type="containsText" priority="13" operator="containsText" id="{87A6B268-69CF-49AC-BA87-59CA8E60B3AF}">
            <xm:f>NOT(ISERROR(SEARCH(Datos!$AR$4,AP88)))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4" operator="containsText" id="{5334989F-EF60-4E5C-9417-29342262DA2A}">
            <xm:f>NOT(ISERROR(SEARCH(Datos!$AR$3,AP88)))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5" operator="containsText" id="{3E2C6024-FA2B-4BF8-962D-C3662CE2BFA9}">
            <xm:f>NOT(ISERROR(SEARCH(Datos!$AR$2,AP88)))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AP88:AP93</xm:sqref>
        </x14:conditionalFormatting>
        <x14:conditionalFormatting xmlns:xm="http://schemas.microsoft.com/office/excel/2006/main">
          <x14:cfRule type="containsText" priority="10" operator="containsText" id="{8BF3AB62-E84B-44C5-AA09-6AC5F351EE12}">
            <xm:f>NOT(ISERROR(SEARCH(Datos!$AR$4,AO96)))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1" operator="containsText" id="{3B89D037-3D24-418D-A1B6-19D0DD81C1F2}">
            <xm:f>NOT(ISERROR(SEARCH(Datos!$AR$3,AO96)))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2" operator="containsText" id="{0C61D012-10E0-4453-A1D9-6E48B3B6383B}">
            <xm:f>NOT(ISERROR(SEARCH(Datos!$AR$2,AO96)))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AO96:AP101 AO102:AO107</xm:sqref>
        </x14:conditionalFormatting>
        <x14:conditionalFormatting xmlns:xm="http://schemas.microsoft.com/office/excel/2006/main">
          <x14:cfRule type="containsText" priority="7" operator="containsText" id="{595A8B04-CCB2-4287-B32F-4DB2D892D740}">
            <xm:f>NOT(ISERROR(SEARCH(Datos!$AR$4,AM96)))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8" operator="containsText" id="{AECDBB06-5200-4DC6-811B-5B81D181297D}">
            <xm:f>NOT(ISERROR(SEARCH(Datos!$AR$3,AM96)))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9" operator="containsText" id="{C67C847D-7561-4198-BD66-56825B3683CF}">
            <xm:f>NOT(ISERROR(SEARCH(Datos!$AR$2,AM96)))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AM96:AM107</xm:sqref>
        </x14:conditionalFormatting>
        <x14:conditionalFormatting xmlns:xm="http://schemas.microsoft.com/office/excel/2006/main">
          <x14:cfRule type="containsText" priority="4" operator="containsText" id="{4AA79E0E-828E-46FD-84CB-304BDE874668}">
            <xm:f>NOT(ISERROR(SEARCH(Datos!$AR$4,AQ96)))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5" operator="containsText" id="{3BBA337A-CEE5-4CF9-A77B-AB5D138A123A}">
            <xm:f>NOT(ISERROR(SEARCH(Datos!$AR$3,AQ96)))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6" operator="containsText" id="{04241C93-43D3-4235-A130-549FC610FC91}">
            <xm:f>NOT(ISERROR(SEARCH(Datos!$AR$2,AQ96)))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AQ96</xm:sqref>
        </x14:conditionalFormatting>
        <x14:conditionalFormatting xmlns:xm="http://schemas.microsoft.com/office/excel/2006/main">
          <x14:cfRule type="containsText" priority="1" operator="containsText" id="{EE0C61E4-F804-4960-AA8A-D0327F9BE90C}">
            <xm:f>NOT(ISERROR(SEARCH(Datos!$AR$4,AP102)))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" operator="containsText" id="{70ECA829-9B66-4F79-88F3-9B36EE46849E}">
            <xm:f>NOT(ISERROR(SEARCH(Datos!$AR$3,AP102)))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id="{BE3C2A67-3C76-47CE-BCE3-188739CD03D0}">
            <xm:f>NOT(ISERROR(SEARCH(Datos!$AR$2,AP102)))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AP102:AP107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IF(AM13=1,Categoría_corrupción,IF(AM13=2,Categoría_ambiental,IF(AM13=3, Categoría_gestión_procesos,IF(AM13=5,Datos!$AH$2,IF(AM13=4, Categoría_seguridad_información)))))</xm:f>
          </x14:formula1>
          <xm:sqref>E19:G19</xm:sqref>
        </x14:dataValidation>
        <x14:dataValidation type="list" allowBlank="1" showInputMessage="1" showErrorMessage="1">
          <x14:formula1>
            <xm:f>IF(AK13=1,Categoría_corrupción,IF(AK13=2,Categoría_ambiental,IF(AK13=3, Categoría_gestión_procesos,IF(AK13=5,Datos!$AH$2,IF(AK13=4, Categoría_seguridad_información)))))</xm:f>
          </x14:formula1>
          <xm:sqref>D19</xm:sqref>
        </x14:dataValidation>
        <x14:dataValidation type="list" allowBlank="1" showInputMessage="1" showErrorMessage="1">
          <x14:formula1>
            <xm:f>IF(AK$13=1,Datos!$AC$2:$AC$3,IF(AK$13=2,Categoría_ambiental,IF(AK13=3, Clase_riesgo,IF(AK$13=4, V13, IF(AK$13=5,Clase_riesgo)))))</xm:f>
          </x14:formula1>
          <xm:sqref>AO25:AP25</xm:sqref>
        </x14:dataValidation>
        <x14:dataValidation type="list" allowBlank="1" showInputMessage="1" showErrorMessage="1">
          <x14:formula1>
            <xm:f>IF(AQ13=1,Categoría_corrupción,IF(AQ13=2,Categoría_ambiental,IF(AQ13=3, Categoría_gestión_procesos,IF(AQ13=5,Datos!$AH$2,IF(AQ13=4, Categoría_seguridad_información)))))</xm:f>
          </x14:formula1>
          <xm:sqref>H19</xm:sqref>
        </x14:dataValidation>
        <x14:dataValidation type="list" allowBlank="1" showInputMessage="1" showErrorMessage="1">
          <x14:formula1>
            <xm:f>IF($J96&lt;&gt;"",Datos!$AG$2:$AG$6)</xm:f>
          </x14:formula1>
          <xm:sqref>AR96:BD107</xm:sqref>
        </x14:dataValidation>
        <x14:dataValidation type="list" allowBlank="1" showInputMessage="1" showErrorMessage="1">
          <x14:formula1>
            <xm:f>IF(AK13=1,"",Datos!$P$2:$P$6)</xm:f>
          </x14:formula1>
          <xm:sqref>I58</xm:sqref>
        </x14:dataValidation>
        <x14:dataValidation type="list" allowBlank="1" showInputMessage="1" showErrorMessage="1">
          <x14:formula1>
            <xm:f>Datos!$B$2:$B$6</xm:f>
          </x14:formula1>
          <xm:sqref>V13:AJ13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FF0000"/>
  </sheetPr>
  <dimension ref="A1:AC22"/>
  <sheetViews>
    <sheetView showGridLines="0" view="pageBreakPreview" zoomScale="80" zoomScaleNormal="75" zoomScaleSheetLayoutView="80" zoomScalePageLayoutView="60" workbookViewId="0">
      <selection activeCell="D1" sqref="D1:AC2"/>
    </sheetView>
  </sheetViews>
  <sheetFormatPr baseColWidth="10" defaultRowHeight="15"/>
  <cols>
    <col min="1" max="1" width="15" customWidth="1"/>
    <col min="2" max="2" width="5.85546875" customWidth="1"/>
    <col min="3" max="3" width="5.42578125" customWidth="1"/>
    <col min="4" max="4" width="9.5703125" customWidth="1"/>
    <col min="5" max="5" width="7.7109375" customWidth="1"/>
    <col min="6" max="6" width="9" customWidth="1"/>
    <col min="7" max="7" width="7.7109375" customWidth="1"/>
    <col min="8" max="8" width="10" customWidth="1"/>
    <col min="9" max="9" width="6.5703125" customWidth="1"/>
    <col min="10" max="11" width="7.7109375" customWidth="1"/>
    <col min="12" max="12" width="10.28515625" customWidth="1"/>
    <col min="13" max="13" width="8.85546875" customWidth="1"/>
    <col min="14" max="14" width="7.7109375" customWidth="1"/>
    <col min="15" max="15" width="8.5703125" customWidth="1"/>
    <col min="16" max="16" width="11.7109375" customWidth="1"/>
    <col min="17" max="17" width="5.42578125" customWidth="1"/>
    <col min="18" max="25" width="7.7109375" customWidth="1"/>
    <col min="26" max="26" width="6.140625" customWidth="1"/>
    <col min="27" max="27" width="9.5703125" customWidth="1"/>
    <col min="28" max="29" width="7.7109375" customWidth="1"/>
  </cols>
  <sheetData>
    <row r="1" spans="1:29" ht="30" customHeight="1">
      <c r="A1" s="706"/>
      <c r="B1" s="706"/>
      <c r="C1" s="706"/>
      <c r="D1" s="860" t="s">
        <v>520</v>
      </c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2"/>
    </row>
    <row r="2" spans="1:29" ht="48.75" customHeight="1">
      <c r="A2" s="706"/>
      <c r="B2" s="706"/>
      <c r="C2" s="706"/>
      <c r="D2" s="863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  <c r="Y2" s="864"/>
      <c r="Z2" s="864"/>
      <c r="AA2" s="864"/>
      <c r="AB2" s="864"/>
      <c r="AC2" s="865"/>
    </row>
    <row r="3" spans="1:29" ht="30" customHeight="1"/>
    <row r="4" spans="1:29" ht="30" customHeight="1">
      <c r="D4" s="699" t="s">
        <v>697</v>
      </c>
      <c r="E4" s="699"/>
      <c r="F4" s="699"/>
      <c r="G4" s="699"/>
      <c r="H4" s="699"/>
      <c r="I4" s="699"/>
      <c r="J4" s="699"/>
      <c r="K4" s="699"/>
      <c r="L4" s="699"/>
      <c r="M4" s="699"/>
      <c r="R4" s="699" t="s">
        <v>704</v>
      </c>
      <c r="S4" s="699"/>
      <c r="T4" s="699"/>
      <c r="U4" s="699"/>
      <c r="V4" s="699"/>
      <c r="W4" s="699"/>
      <c r="X4" s="699"/>
      <c r="Y4" s="699"/>
      <c r="Z4" s="699"/>
      <c r="AA4" s="699"/>
    </row>
    <row r="5" spans="1:29" ht="30" customHeight="1"/>
    <row r="6" spans="1:29" ht="20.100000000000001" customHeight="1">
      <c r="D6" s="700" t="s">
        <v>52</v>
      </c>
      <c r="E6" s="701"/>
      <c r="F6" s="701"/>
      <c r="G6" s="701"/>
      <c r="H6" s="701"/>
      <c r="I6" s="701"/>
      <c r="J6" s="701"/>
      <c r="K6" s="701"/>
      <c r="L6" s="701"/>
      <c r="M6" s="702"/>
      <c r="R6" s="700" t="s">
        <v>52</v>
      </c>
      <c r="S6" s="701"/>
      <c r="T6" s="701"/>
      <c r="U6" s="701"/>
      <c r="V6" s="701"/>
      <c r="W6" s="701"/>
      <c r="X6" s="701"/>
      <c r="Y6" s="701"/>
      <c r="Z6" s="701"/>
      <c r="AA6" s="702"/>
    </row>
    <row r="7" spans="1:29" ht="12" customHeight="1"/>
    <row r="8" spans="1:29" ht="20.100000000000001" customHeight="1">
      <c r="B8" s="703" t="s">
        <v>51</v>
      </c>
      <c r="D8" s="527" t="str">
        <f>TRIM(CONCATENATE(Riesgo1!AB49," ",Riesgo2!AB49," ",Riesgo3!AB49," ",Riesgo4!AB49," ",Riesgo5!AB49," ",Riesgo6!AB49," "))</f>
        <v/>
      </c>
      <c r="E8" s="528"/>
      <c r="F8" s="527" t="str">
        <f>TRIM(CONCATENATE(Riesgo1!AD49," ",Riesgo2!AD49," ",Riesgo3!AD49," ",Riesgo4!AD49," ",Riesgo5!AD49," ",Riesgo6!AD49," "))</f>
        <v/>
      </c>
      <c r="G8" s="528"/>
      <c r="H8" s="535" t="str">
        <f>TRIM(CONCATENATE(Riesgo1!AF49," ",Riesgo2!AF49," ",Riesgo3!AF49," ",Riesgo4!AF49," ",Riesgo5!AF49," ",Riesgo6!AF49," "))</f>
        <v/>
      </c>
      <c r="I8" s="536"/>
      <c r="J8" s="518" t="str">
        <f>TRIM(CONCATENATE(Riesgo1!AH49," ",Riesgo2!AH49," ",Riesgo3!AH49," ",Riesgo4!AH49," ",Riesgo5!AH49," ",Riesgo6!AH49," "))</f>
        <v/>
      </c>
      <c r="K8" s="519"/>
      <c r="L8" s="531" t="str">
        <f>TRIM(CONCATENATE(Riesgo1!AJ49," ",Riesgo2!AJ49," ",Riesgo3!AJ49," ",Riesgo4!AJ49," ",Riesgo5!AJ49," ",Riesgo6!AJ49," "))</f>
        <v/>
      </c>
      <c r="M8" s="532"/>
      <c r="P8" s="703" t="s">
        <v>51</v>
      </c>
      <c r="R8" s="527" t="str">
        <f>TRIM(CONCATENATE(Riesgo1!AB126," ",Riesgo2!AB126," ",Riesgo3!AB126," ",Riesgo4!AB126," "," ",Riesgo5!AB126," ",Riesgo6!AB126," "))</f>
        <v/>
      </c>
      <c r="S8" s="528"/>
      <c r="T8" s="527" t="str">
        <f>TRIM(CONCATENATE(Riesgo1!AD126," ",Riesgo2!AD126," ",Riesgo3!AD126," ",Riesgo4!AD126," "," ",Riesgo5!AD126," ",Riesgo6!AD126," "))</f>
        <v/>
      </c>
      <c r="U8" s="528"/>
      <c r="V8" s="535" t="str">
        <f>TRIM(CONCATENATE(Riesgo1!AF126," ",Riesgo2!AF126," ",Riesgo3!AF126," ",Riesgo4!AF126," "," ",Riesgo5!AF126," ",Riesgo6!AF126," "))</f>
        <v/>
      </c>
      <c r="W8" s="536"/>
      <c r="X8" s="518" t="str">
        <f>TRIM(CONCATENATE(Riesgo1!AH126," ",Riesgo2!AH126," ",Riesgo3!AH126," ",Riesgo4!AH126," "," ",Riesgo5!AH126," ",Riesgo6!AH126," "))</f>
        <v/>
      </c>
      <c r="Y8" s="519"/>
      <c r="Z8" s="531" t="str">
        <f>TRIM(CONCATENATE(Riesgo1!AJ126," ",Riesgo2!AJ126," ",Riesgo3!AJ126," ",Riesgo4!AJ126," "," ",Riesgo5!AJ126," ",Riesgo6!AJ126," "))</f>
        <v/>
      </c>
      <c r="AA8" s="532"/>
    </row>
    <row r="9" spans="1:29" ht="20.100000000000001" customHeight="1">
      <c r="B9" s="704"/>
      <c r="D9" s="529"/>
      <c r="E9" s="530"/>
      <c r="F9" s="529"/>
      <c r="G9" s="530"/>
      <c r="H9" s="537"/>
      <c r="I9" s="538"/>
      <c r="J9" s="520"/>
      <c r="K9" s="521"/>
      <c r="L9" s="533"/>
      <c r="M9" s="534"/>
      <c r="P9" s="704"/>
      <c r="R9" s="529"/>
      <c r="S9" s="530"/>
      <c r="T9" s="529"/>
      <c r="U9" s="530"/>
      <c r="V9" s="537"/>
      <c r="W9" s="538"/>
      <c r="X9" s="520"/>
      <c r="Y9" s="521"/>
      <c r="Z9" s="533"/>
      <c r="AA9" s="534"/>
    </row>
    <row r="10" spans="1:29" ht="20.100000000000001" customHeight="1">
      <c r="B10" s="704"/>
      <c r="D10" s="527" t="str">
        <f>TRIM(CONCATENATE(Riesgo1!AB51," ",Riesgo2!AB51," ",Riesgo3!AB51," ",Riesgo4!AB51," ",Riesgo5!AB51," ",Riesgo6!AB51," "))</f>
        <v/>
      </c>
      <c r="E10" s="528"/>
      <c r="F10" s="527" t="str">
        <f>TRIM(CONCATENATE(Riesgo1!AD51," ",Riesgo2!AD51," ",Riesgo3!AD51," ",Riesgo4!AD51," ",Riesgo5!AD51," ",Riesgo6!AD51," "))</f>
        <v/>
      </c>
      <c r="G10" s="528"/>
      <c r="H10" s="535" t="str">
        <f>TRIM(CONCATENATE(Riesgo1!AF51," ",Riesgo2!AF51," ",Riesgo3!AF51," ",Riesgo4!AF51," ",Riesgo5!AF51," ",Riesgo6!AF51," "))</f>
        <v/>
      </c>
      <c r="I10" s="536"/>
      <c r="J10" s="518" t="str">
        <f>TRIM(CONCATENATE(Riesgo1!AH51," ",Riesgo2!AH51," ",Riesgo3!AH51," ",Riesgo4!AH51," ",Riesgo5!AH51," ",Riesgo6!AH51," "))</f>
        <v/>
      </c>
      <c r="K10" s="519"/>
      <c r="L10" s="531" t="str">
        <f>TRIM(CONCATENATE(Riesgo1!AJ51," ",Riesgo2!AJ51," ",Riesgo3!AJ51," ",Riesgo4!AJ51," ",Riesgo5!AJ51," ",Riesgo6!AJ51," "))</f>
        <v/>
      </c>
      <c r="M10" s="532"/>
      <c r="P10" s="704"/>
      <c r="R10" s="527" t="str">
        <f>TRIM(CONCATENATE(Riesgo1!AB128," ",Riesgo2!AB128," ",Riesgo3!AB128," ",Riesgo4!AB128," "," ",Riesgo5!AB128," ",Riesgo6!AB128," "))</f>
        <v/>
      </c>
      <c r="S10" s="528"/>
      <c r="T10" s="527" t="str">
        <f>TRIM(CONCATENATE(Riesgo1!AD128," ",Riesgo2!AD128," ",Riesgo3!AD128," ",Riesgo4!AD128," "," ",Riesgo5!AD128," ",Riesgo6!AD128," "))</f>
        <v/>
      </c>
      <c r="U10" s="528"/>
      <c r="V10" s="535" t="str">
        <f>TRIM(CONCATENATE(Riesgo1!AF128," ",Riesgo2!AF128," ",Riesgo3!AF128," ",Riesgo4!AF128," "," ",Riesgo5!AF128," ",Riesgo6!AF128," "))</f>
        <v/>
      </c>
      <c r="W10" s="536"/>
      <c r="X10" s="518" t="str">
        <f>TRIM(CONCATENATE(Riesgo1!AH128," ",Riesgo2!AH128," ",Riesgo3!AH128," ",Riesgo4!AH128," "," ",Riesgo5!AH128," ",Riesgo6!AH128," "))</f>
        <v/>
      </c>
      <c r="Y10" s="519"/>
      <c r="Z10" s="531" t="str">
        <f>TRIM(CONCATENATE(Riesgo1!AJ128," ",Riesgo2!AJ128," ",Riesgo3!AJ128," ",Riesgo4!AJ128," "," ",Riesgo5!AJ128," ",Riesgo6!AJ128," "))</f>
        <v/>
      </c>
      <c r="AA10" s="532"/>
    </row>
    <row r="11" spans="1:29" ht="20.100000000000001" customHeight="1">
      <c r="B11" s="704"/>
      <c r="D11" s="529"/>
      <c r="E11" s="530"/>
      <c r="F11" s="529"/>
      <c r="G11" s="530"/>
      <c r="H11" s="537"/>
      <c r="I11" s="538"/>
      <c r="J11" s="520"/>
      <c r="K11" s="521"/>
      <c r="L11" s="533"/>
      <c r="M11" s="534"/>
      <c r="P11" s="704"/>
      <c r="R11" s="529"/>
      <c r="S11" s="530"/>
      <c r="T11" s="529"/>
      <c r="U11" s="530"/>
      <c r="V11" s="537"/>
      <c r="W11" s="538"/>
      <c r="X11" s="520"/>
      <c r="Y11" s="521"/>
      <c r="Z11" s="533"/>
      <c r="AA11" s="534"/>
    </row>
    <row r="12" spans="1:29" ht="20.100000000000001" customHeight="1">
      <c r="B12" s="704"/>
      <c r="D12" s="527" t="str">
        <f>TRIM(CONCATENATE(Riesgo1!AB53," ",Riesgo2!AB53," ",Riesgo3!AB53," ",Riesgo4!AB53," ",Riesgo5!AB53," ",Riesgo6!AB53," "))</f>
        <v/>
      </c>
      <c r="E12" s="528"/>
      <c r="F12" s="535" t="str">
        <f>TRIM(CONCATENATE(Riesgo1!AD53," ",Riesgo2!AD53," ",Riesgo3!AD53," ",Riesgo4!AD53," ",Riesgo5!AD53," ",Riesgo6!AD53," "))</f>
        <v/>
      </c>
      <c r="G12" s="536"/>
      <c r="H12" s="518" t="str">
        <f>TRIM(CONCATENATE(Riesgo1!AF53," ",Riesgo2!AF53," ",Riesgo3!AF53," ",Riesgo4!AF53," ",Riesgo5!AF53," ",Riesgo6!AF53," "))</f>
        <v/>
      </c>
      <c r="I12" s="519"/>
      <c r="J12" s="531" t="str">
        <f>TRIM(CONCATENATE(Riesgo1!AH53," ",Riesgo2!AH53," ",Riesgo3!AH53," ",Riesgo4!AH53," ",Riesgo5!AH53," ",Riesgo6!AH53," "))</f>
        <v/>
      </c>
      <c r="K12" s="532"/>
      <c r="L12" s="531" t="str">
        <f>TRIM(CONCATENATE(Riesgo1!AJ53," ",Riesgo2!AJ53," ",Riesgo3!AJ53," ",Riesgo4!AJ53," ",Riesgo5!AJ53," ",Riesgo6!AJ53," "))</f>
        <v/>
      </c>
      <c r="M12" s="532"/>
      <c r="P12" s="704"/>
      <c r="R12" s="527" t="str">
        <f>TRIM(CONCATENATE(Riesgo1!AB130," ",Riesgo2!AB130," ",Riesgo3!AB130," ",Riesgo4!AB130," "," ",Riesgo5!AB130," ",Riesgo6!AB130," "))</f>
        <v/>
      </c>
      <c r="S12" s="528"/>
      <c r="T12" s="535" t="str">
        <f>TRIM(CONCATENATE(Riesgo1!AD130," ",Riesgo2!AD130," ",Riesgo3!AD130," ",Riesgo4!AD130," "," ",Riesgo5!AD130," ",Riesgo6!AD130," "))</f>
        <v/>
      </c>
      <c r="U12" s="536"/>
      <c r="V12" s="518" t="str">
        <f>TRIM(CONCATENATE(Riesgo1!AF130," ",Riesgo2!AF130," ",Riesgo3!AF130," ",Riesgo4!AF130," "," ",Riesgo5!AF130," ",Riesgo6!AF130," "))</f>
        <v/>
      </c>
      <c r="W12" s="519"/>
      <c r="X12" s="531" t="str">
        <f>TRIM(CONCATENATE(Riesgo1!AH130," ",Riesgo2!AH130," ",Riesgo3!AH130," ",Riesgo4!AH130," "," ",Riesgo5!AH130," ",Riesgo6!AH130," "))</f>
        <v/>
      </c>
      <c r="Y12" s="532"/>
      <c r="Z12" s="531" t="str">
        <f>TRIM(CONCATENATE(Riesgo1!AJ130," ",Riesgo2!AJ130," ",Riesgo3!AJ130," ",Riesgo4!AJ130," "," ",Riesgo5!AJ130," ",Riesgo6!AJ130," "))</f>
        <v/>
      </c>
      <c r="AA12" s="532"/>
    </row>
    <row r="13" spans="1:29" ht="20.100000000000001" customHeight="1">
      <c r="B13" s="704"/>
      <c r="D13" s="529"/>
      <c r="E13" s="530"/>
      <c r="F13" s="537"/>
      <c r="G13" s="538"/>
      <c r="H13" s="520"/>
      <c r="I13" s="521"/>
      <c r="J13" s="533"/>
      <c r="K13" s="534"/>
      <c r="L13" s="533"/>
      <c r="M13" s="534"/>
      <c r="P13" s="704"/>
      <c r="R13" s="529"/>
      <c r="S13" s="530"/>
      <c r="T13" s="537"/>
      <c r="U13" s="538"/>
      <c r="V13" s="520"/>
      <c r="W13" s="521"/>
      <c r="X13" s="533"/>
      <c r="Y13" s="534"/>
      <c r="Z13" s="533"/>
      <c r="AA13" s="534"/>
    </row>
    <row r="14" spans="1:29" ht="20.100000000000001" customHeight="1">
      <c r="B14" s="704"/>
      <c r="D14" s="535" t="str">
        <f>TRIM(CONCATENATE(Riesgo1!AB55," ",Riesgo2!AB55," ",Riesgo3!AB55," ",Riesgo4!AB55," ",Riesgo5!AB55," ",Riesgo6!AB55," "))</f>
        <v/>
      </c>
      <c r="E14" s="536"/>
      <c r="F14" s="518" t="str">
        <f>TRIM(CONCATENATE(Riesgo1!AD55," ",Riesgo2!AD55," ",Riesgo3!AD55," ",Riesgo4!AD55," ",Riesgo5!AD55," ",Riesgo6!AD55," "))</f>
        <v/>
      </c>
      <c r="G14" s="519"/>
      <c r="H14" s="518" t="str">
        <f>TRIM(CONCATENATE(Riesgo1!AF55," ",Riesgo2!AF55," ",Riesgo3!AF55," ",Riesgo4!AF55," ",Riesgo5!AF55," ",Riesgo6!AF55," "))</f>
        <v/>
      </c>
      <c r="I14" s="519"/>
      <c r="J14" s="531" t="str">
        <f>TRIM(CONCATENATE(Riesgo1!AH55," ",Riesgo2!AH55," ",Riesgo3!AH55," ",Riesgo4!AH55," ",Riesgo5!AH55," ",Riesgo6!AH55," "))</f>
        <v/>
      </c>
      <c r="K14" s="532"/>
      <c r="L14" s="531" t="str">
        <f>TRIM(CONCATENATE(Riesgo1!AJ55," ",Riesgo2!AJ55," ",Riesgo3!AJ55," ",Riesgo4!AJ55," ",Riesgo5!AJ55," ",Riesgo6!AJ55," "))</f>
        <v/>
      </c>
      <c r="M14" s="532"/>
      <c r="P14" s="704"/>
      <c r="R14" s="535" t="str">
        <f>TRIM(CONCATENATE(Riesgo1!AB132," ",Riesgo2!AB132," ",Riesgo3!AB132," ",Riesgo4!AB132," "," ",Riesgo5!AB132," ",Riesgo6!AB132," "))</f>
        <v/>
      </c>
      <c r="S14" s="536"/>
      <c r="T14" s="518" t="str">
        <f>TRIM(CONCATENATE(Riesgo1!AD132," ",Riesgo2!AD132," ",Riesgo3!AD132," ",Riesgo4!AD132," "," ",Riesgo5!AD132," ",Riesgo6!AD132," "))</f>
        <v/>
      </c>
      <c r="U14" s="519"/>
      <c r="V14" s="518" t="str">
        <f>TRIM(CONCATENATE(Riesgo1!AF132," ",Riesgo2!AF132," ",Riesgo3!AF132," ",Riesgo4!AF132," "," ",Riesgo5!AF132," ",Riesgo6!AF132," "))</f>
        <v/>
      </c>
      <c r="W14" s="519"/>
      <c r="X14" s="531" t="str">
        <f>TRIM(CONCATENATE(Riesgo1!AH132," ",Riesgo2!AH132," ",Riesgo3!AH132," ",Riesgo4!AH132," "," ",Riesgo5!AH132," ",Riesgo6!AH132," "))</f>
        <v/>
      </c>
      <c r="Y14" s="532"/>
      <c r="Z14" s="531" t="str">
        <f>TRIM(CONCATENATE(Riesgo1!AJ132," ",Riesgo2!AJ132," ",Riesgo3!AJ132," ",Riesgo4!AJ132," "," ",Riesgo5!AJ132," ",Riesgo6!AJ132," "))</f>
        <v/>
      </c>
      <c r="AA14" s="532"/>
    </row>
    <row r="15" spans="1:29" ht="20.100000000000001" customHeight="1">
      <c r="B15" s="704"/>
      <c r="D15" s="537"/>
      <c r="E15" s="538"/>
      <c r="F15" s="520"/>
      <c r="G15" s="521"/>
      <c r="H15" s="520"/>
      <c r="I15" s="521"/>
      <c r="J15" s="533"/>
      <c r="K15" s="534"/>
      <c r="L15" s="533"/>
      <c r="M15" s="534"/>
      <c r="P15" s="704"/>
      <c r="R15" s="537"/>
      <c r="S15" s="538"/>
      <c r="T15" s="520"/>
      <c r="U15" s="521"/>
      <c r="V15" s="520"/>
      <c r="W15" s="521"/>
      <c r="X15" s="533"/>
      <c r="Y15" s="534"/>
      <c r="Z15" s="533"/>
      <c r="AA15" s="534"/>
    </row>
    <row r="16" spans="1:29" ht="15" customHeight="1">
      <c r="B16" s="704"/>
      <c r="D16" s="518" t="str">
        <f>TRIM(CONCATENATE(Riesgo1!AB57," ",Riesgo2!AB57," ",Riesgo3!AB57," ",Riesgo4!AB57," ",Riesgo5!AB57," ",Riesgo6!AB57," "))</f>
        <v/>
      </c>
      <c r="E16" s="519"/>
      <c r="F16" s="518" t="str">
        <f>TRIM(CONCATENATE(Riesgo1!AD57," ",Riesgo2!AD57," ",Riesgo3!AD57," ",Riesgo4!AD57," ",Riesgo5!AD57," ",Riesgo6!AD57," "))</f>
        <v/>
      </c>
      <c r="G16" s="519"/>
      <c r="H16" s="531" t="str">
        <f>TRIM(CONCATENATE(Riesgo1!AF57," ",Riesgo2!AF57," ",Riesgo3!AF57," ",Riesgo4!AF57," ",Riesgo5!AF57," ",Riesgo6!AF57," "))</f>
        <v/>
      </c>
      <c r="I16" s="532"/>
      <c r="J16" s="531" t="str">
        <f>TRIM(CONCATENATE(Riesgo1!AH57," ",Riesgo2!AH57," ",Riesgo3!AH57," ",Riesgo4!AH57," ",Riesgo5!AH57," ",Riesgo6!AH57," "))</f>
        <v/>
      </c>
      <c r="K16" s="532"/>
      <c r="L16" s="531" t="str">
        <f>TRIM(CONCATENATE(Riesgo1!AJ57," ",Riesgo2!AJ57," ",Riesgo3!AJ57," ",Riesgo4!AJ57," ",Riesgo5!AJ57," ",Riesgo6!AJ57," "))</f>
        <v/>
      </c>
      <c r="M16" s="532"/>
      <c r="P16" s="704"/>
      <c r="R16" s="518" t="str">
        <f>TRIM(CONCATENATE(Riesgo1!AB134," ",Riesgo2!AB134," ",Riesgo3!AB134," ",Riesgo4!AB134," "," ",Riesgo5!AB134," ",Riesgo6!AB134," "))</f>
        <v/>
      </c>
      <c r="S16" s="519"/>
      <c r="T16" s="518" t="str">
        <f>TRIM(CONCATENATE(Riesgo1!AD134," ",Riesgo2!AD134," ",Riesgo3!AD134," ",Riesgo4!AD134," "," ",Riesgo5!AD134," ",Riesgo6!AD134," "))</f>
        <v/>
      </c>
      <c r="U16" s="519"/>
      <c r="V16" s="531" t="str">
        <f>TRIM(CONCATENATE(Riesgo1!AF134," ",Riesgo2!AF134," ",Riesgo3!AF134," ",Riesgo4!AF134," "," ",Riesgo5!AF134," ",Riesgo6!AF134," "))</f>
        <v/>
      </c>
      <c r="W16" s="532"/>
      <c r="X16" s="531" t="str">
        <f>TRIM(CONCATENATE(Riesgo1!AH134," ",Riesgo2!AH134," ",Riesgo3!AH134," ",Riesgo4!AH134," "," ",Riesgo5!AH134," ",Riesgo6!AH134," "))</f>
        <v/>
      </c>
      <c r="Y16" s="532"/>
      <c r="Z16" s="531" t="str">
        <f>TRIM(CONCATENATE(Riesgo1!AJ134," ",Riesgo2!AJ134," ",Riesgo3!AJ134," ",Riesgo4!AJ134," "," ",Riesgo5!AJ134," ",Riesgo6!AJ134," "))</f>
        <v/>
      </c>
      <c r="AA16" s="532"/>
    </row>
    <row r="17" spans="2:27" ht="15" customHeight="1">
      <c r="B17" s="705"/>
      <c r="D17" s="520"/>
      <c r="E17" s="521"/>
      <c r="F17" s="520"/>
      <c r="G17" s="521"/>
      <c r="H17" s="533"/>
      <c r="I17" s="534"/>
      <c r="J17" s="533"/>
      <c r="K17" s="534"/>
      <c r="L17" s="533"/>
      <c r="M17" s="534"/>
      <c r="P17" s="705"/>
      <c r="R17" s="520"/>
      <c r="S17" s="521"/>
      <c r="T17" s="520"/>
      <c r="U17" s="521"/>
      <c r="V17" s="533"/>
      <c r="W17" s="534"/>
      <c r="X17" s="533"/>
      <c r="Y17" s="534"/>
      <c r="Z17" s="533"/>
      <c r="AA17" s="534"/>
    </row>
    <row r="21" spans="2:27">
      <c r="L21" s="698" t="s">
        <v>76</v>
      </c>
      <c r="M21" s="698"/>
      <c r="N21" s="698"/>
      <c r="O21" s="698"/>
      <c r="P21" s="698"/>
      <c r="Q21" s="698"/>
      <c r="R21" s="698"/>
    </row>
    <row r="22" spans="2:27">
      <c r="L22" s="318" t="s">
        <v>77</v>
      </c>
      <c r="N22" s="322" t="s">
        <v>78</v>
      </c>
      <c r="P22" s="323" t="s">
        <v>79</v>
      </c>
      <c r="R22" s="324" t="s">
        <v>80</v>
      </c>
    </row>
  </sheetData>
  <sheetProtection password="D51B" sheet="1" objects="1" scenarios="1"/>
  <customSheetViews>
    <customSheetView guid="{329F5593-0D6B-4C21-9FD0-52C333171BDF}" scale="60" showPageBreaks="1" showGridLines="0" printArea="1" view="pageLayout">
      <selection activeCell="B9" sqref="B9"/>
      <pageMargins left="0.7" right="0.7" top="0.75" bottom="0.75" header="0.3" footer="0.3"/>
      <pageSetup scale="36" orientation="portrait" r:id="rId1"/>
    </customSheetView>
  </customSheetViews>
  <mergeCells count="59">
    <mergeCell ref="D1:AC2"/>
    <mergeCell ref="X12:Y13"/>
    <mergeCell ref="Z12:AA13"/>
    <mergeCell ref="R16:S17"/>
    <mergeCell ref="T16:U17"/>
    <mergeCell ref="V16:W17"/>
    <mergeCell ref="X16:Y17"/>
    <mergeCell ref="Z16:AA17"/>
    <mergeCell ref="R14:S15"/>
    <mergeCell ref="T14:U15"/>
    <mergeCell ref="V14:W15"/>
    <mergeCell ref="R12:S13"/>
    <mergeCell ref="T12:U13"/>
    <mergeCell ref="V12:W13"/>
    <mergeCell ref="V10:W11"/>
    <mergeCell ref="X10:Y11"/>
    <mergeCell ref="Z10:AA11"/>
    <mergeCell ref="A1:C2"/>
    <mergeCell ref="B8:B17"/>
    <mergeCell ref="D8:E9"/>
    <mergeCell ref="F8:G9"/>
    <mergeCell ref="H8:I9"/>
    <mergeCell ref="J8:K9"/>
    <mergeCell ref="D10:E11"/>
    <mergeCell ref="F10:G11"/>
    <mergeCell ref="H10:I11"/>
    <mergeCell ref="J10:K11"/>
    <mergeCell ref="D12:E13"/>
    <mergeCell ref="L14:M15"/>
    <mergeCell ref="R6:AA6"/>
    <mergeCell ref="P8:P17"/>
    <mergeCell ref="D6:M6"/>
    <mergeCell ref="L8:M9"/>
    <mergeCell ref="L10:M11"/>
    <mergeCell ref="X14:Y15"/>
    <mergeCell ref="Z14:AA15"/>
    <mergeCell ref="R8:S9"/>
    <mergeCell ref="T8:U9"/>
    <mergeCell ref="V8:W9"/>
    <mergeCell ref="X8:Y9"/>
    <mergeCell ref="Z8:AA9"/>
    <mergeCell ref="R10:S11"/>
    <mergeCell ref="T10:U11"/>
    <mergeCell ref="L21:R21"/>
    <mergeCell ref="D4:M4"/>
    <mergeCell ref="R4:AA4"/>
    <mergeCell ref="D16:E17"/>
    <mergeCell ref="F16:G17"/>
    <mergeCell ref="H16:I17"/>
    <mergeCell ref="J16:K17"/>
    <mergeCell ref="L16:M17"/>
    <mergeCell ref="F12:G13"/>
    <mergeCell ref="H12:I13"/>
    <mergeCell ref="J12:K13"/>
    <mergeCell ref="L12:M13"/>
    <mergeCell ref="D14:E15"/>
    <mergeCell ref="F14:G15"/>
    <mergeCell ref="H14:I15"/>
    <mergeCell ref="J14:K15"/>
  </mergeCells>
  <pageMargins left="0.7" right="0.7" top="0.75" bottom="0.75" header="0.3" footer="0.3"/>
  <pageSetup scale="31" orientation="portrait" r:id="rId2"/>
  <colBreaks count="1" manualBreakCount="1">
    <brk id="29" max="19" man="1"/>
  </colBreak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92D050"/>
  </sheetPr>
  <dimension ref="A1:AG37"/>
  <sheetViews>
    <sheetView showGridLines="0" view="pageBreakPreview" topLeftCell="O1" zoomScale="60" zoomScaleNormal="70" workbookViewId="0">
      <selection activeCell="K1" sqref="K1:AG3"/>
    </sheetView>
  </sheetViews>
  <sheetFormatPr baseColWidth="10" defaultColWidth="11.42578125" defaultRowHeight="14.25"/>
  <cols>
    <col min="1" max="1" width="4.7109375" style="144" customWidth="1"/>
    <col min="2" max="9" width="2.7109375" style="144" customWidth="1"/>
    <col min="10" max="10" width="9.28515625" style="144" customWidth="1"/>
    <col min="11" max="11" width="17.140625" style="144" customWidth="1"/>
    <col min="12" max="12" width="12.7109375" style="144" customWidth="1"/>
    <col min="13" max="13" width="33.28515625" style="144" customWidth="1"/>
    <col min="14" max="14" width="36" style="144" customWidth="1"/>
    <col min="15" max="16" width="27.7109375" style="144" customWidth="1"/>
    <col min="17" max="17" width="8" style="144" customWidth="1"/>
    <col min="18" max="18" width="15.5703125" style="144" customWidth="1"/>
    <col min="19" max="19" width="8.140625" style="144" customWidth="1"/>
    <col min="20" max="20" width="15.5703125" style="144" customWidth="1"/>
    <col min="21" max="21" width="17" style="144" customWidth="1"/>
    <col min="22" max="22" width="21.42578125" style="144" customWidth="1"/>
    <col min="23" max="23" width="41.85546875" style="144" customWidth="1"/>
    <col min="24" max="24" width="8.140625" style="144" customWidth="1"/>
    <col min="25" max="25" width="15.42578125" style="144" customWidth="1"/>
    <col min="26" max="26" width="8.140625" style="144" customWidth="1"/>
    <col min="27" max="27" width="15.42578125" style="144" customWidth="1"/>
    <col min="28" max="28" width="16.85546875" style="144" customWidth="1"/>
    <col min="29" max="29" width="40.85546875" style="144" customWidth="1"/>
    <col min="30" max="30" width="27.28515625" style="144" customWidth="1"/>
    <col min="31" max="31" width="32.7109375" style="144" customWidth="1"/>
    <col min="32" max="32" width="15.28515625" style="144" customWidth="1"/>
    <col min="33" max="33" width="21.5703125" style="144" customWidth="1"/>
    <col min="34" max="34" width="11.42578125" style="144"/>
    <col min="35" max="39" width="11.42578125" style="144" customWidth="1"/>
    <col min="40" max="16384" width="11.42578125" style="144"/>
  </cols>
  <sheetData>
    <row r="1" spans="2:33" ht="32.450000000000003" customHeight="1">
      <c r="B1" s="142"/>
      <c r="C1" s="143"/>
      <c r="D1" s="143"/>
      <c r="E1" s="143"/>
      <c r="F1" s="143"/>
      <c r="G1" s="143"/>
      <c r="H1" s="143"/>
      <c r="I1" s="143"/>
      <c r="J1" s="143"/>
      <c r="K1" s="866" t="s">
        <v>520</v>
      </c>
      <c r="L1" s="867"/>
      <c r="M1" s="867"/>
      <c r="N1" s="867"/>
      <c r="O1" s="867"/>
      <c r="P1" s="867"/>
      <c r="Q1" s="867"/>
      <c r="R1" s="867"/>
      <c r="S1" s="867"/>
      <c r="T1" s="867"/>
      <c r="U1" s="867"/>
      <c r="V1" s="867"/>
      <c r="W1" s="867"/>
      <c r="X1" s="867"/>
      <c r="Y1" s="867"/>
      <c r="Z1" s="867"/>
      <c r="AA1" s="867"/>
      <c r="AB1" s="867"/>
      <c r="AC1" s="867"/>
      <c r="AD1" s="867"/>
      <c r="AE1" s="867"/>
      <c r="AF1" s="867"/>
      <c r="AG1" s="868"/>
    </row>
    <row r="2" spans="2:33" ht="15.75" customHeight="1">
      <c r="B2" s="145"/>
      <c r="C2" s="146"/>
      <c r="D2" s="146"/>
      <c r="E2" s="146"/>
      <c r="F2" s="146"/>
      <c r="G2" s="146"/>
      <c r="H2" s="146"/>
      <c r="I2" s="146"/>
      <c r="J2" s="146"/>
      <c r="K2" s="869"/>
      <c r="L2" s="870"/>
      <c r="M2" s="870"/>
      <c r="N2" s="870"/>
      <c r="O2" s="870"/>
      <c r="P2" s="870"/>
      <c r="Q2" s="870"/>
      <c r="R2" s="870"/>
      <c r="S2" s="870"/>
      <c r="T2" s="870"/>
      <c r="U2" s="870"/>
      <c r="V2" s="870"/>
      <c r="W2" s="870"/>
      <c r="X2" s="870"/>
      <c r="Y2" s="870"/>
      <c r="Z2" s="870"/>
      <c r="AA2" s="870"/>
      <c r="AB2" s="870"/>
      <c r="AC2" s="870"/>
      <c r="AD2" s="870"/>
      <c r="AE2" s="870"/>
      <c r="AF2" s="870"/>
      <c r="AG2" s="871"/>
    </row>
    <row r="3" spans="2:33" ht="62.25" customHeight="1">
      <c r="B3" s="147"/>
      <c r="C3" s="148"/>
      <c r="D3" s="148"/>
      <c r="E3" s="148"/>
      <c r="F3" s="148"/>
      <c r="G3" s="148"/>
      <c r="H3" s="148"/>
      <c r="I3" s="148"/>
      <c r="J3" s="148"/>
      <c r="K3" s="740"/>
      <c r="L3" s="741"/>
      <c r="M3" s="741"/>
      <c r="N3" s="741"/>
      <c r="O3" s="741"/>
      <c r="P3" s="741"/>
      <c r="Q3" s="741"/>
      <c r="R3" s="741"/>
      <c r="S3" s="741"/>
      <c r="T3" s="741"/>
      <c r="U3" s="741"/>
      <c r="V3" s="741"/>
      <c r="W3" s="741"/>
      <c r="X3" s="741"/>
      <c r="Y3" s="741"/>
      <c r="Z3" s="741"/>
      <c r="AA3" s="741"/>
      <c r="AB3" s="741"/>
      <c r="AC3" s="741"/>
      <c r="AD3" s="741"/>
      <c r="AE3" s="741"/>
      <c r="AF3" s="741"/>
      <c r="AG3" s="742"/>
    </row>
    <row r="4" spans="2:33" ht="4.9000000000000004" customHeight="1">
      <c r="B4" s="145"/>
      <c r="C4" s="146"/>
      <c r="D4" s="146"/>
      <c r="E4" s="146"/>
      <c r="F4" s="146"/>
      <c r="G4" s="146"/>
      <c r="H4" s="146"/>
      <c r="I4" s="146"/>
      <c r="J4" s="146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50"/>
      <c r="AF4" s="150"/>
      <c r="AG4" s="151"/>
    </row>
    <row r="5" spans="2:33" ht="28.5" customHeight="1">
      <c r="B5" s="755" t="s">
        <v>253</v>
      </c>
      <c r="C5" s="755"/>
      <c r="D5" s="755"/>
      <c r="E5" s="755"/>
      <c r="F5" s="755"/>
      <c r="G5" s="755"/>
      <c r="H5" s="755"/>
      <c r="I5" s="755"/>
      <c r="J5" s="755"/>
      <c r="K5" s="152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53"/>
      <c r="AE5" s="153"/>
      <c r="AF5" s="153"/>
      <c r="AG5" s="154"/>
    </row>
    <row r="6" spans="2:33" ht="4.9000000000000004" customHeight="1">
      <c r="B6" s="155"/>
      <c r="C6" s="153"/>
      <c r="D6" s="153"/>
      <c r="E6" s="153"/>
      <c r="F6" s="153"/>
      <c r="G6" s="153"/>
      <c r="H6" s="153"/>
      <c r="I6" s="153"/>
      <c r="J6" s="153"/>
      <c r="K6" s="153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53"/>
      <c r="AE6" s="153"/>
      <c r="AF6" s="153"/>
      <c r="AG6" s="154"/>
    </row>
    <row r="7" spans="2:33" ht="5.0999999999999996" customHeight="1">
      <c r="B7" s="156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8"/>
    </row>
    <row r="8" spans="2:33" ht="33" customHeight="1">
      <c r="B8" s="155"/>
      <c r="C8" s="159" t="s">
        <v>128</v>
      </c>
      <c r="D8" s="159"/>
      <c r="E8" s="159"/>
      <c r="F8" s="159"/>
      <c r="G8" s="153"/>
      <c r="H8" s="153"/>
      <c r="I8" s="153"/>
      <c r="J8" s="153"/>
      <c r="K8" s="737" t="str">
        <f>IF(Riesgo1!K6="","",Riesgo1!K6)</f>
        <v/>
      </c>
      <c r="L8" s="737"/>
      <c r="M8" s="737"/>
      <c r="N8" s="737"/>
      <c r="O8" s="737"/>
      <c r="P8" s="737"/>
      <c r="Q8" s="737"/>
      <c r="R8" s="737"/>
      <c r="S8" s="737"/>
      <c r="T8" s="737"/>
      <c r="U8" s="737"/>
      <c r="V8" s="737"/>
      <c r="W8" s="737"/>
      <c r="X8" s="737"/>
      <c r="Y8" s="737"/>
      <c r="Z8" s="737"/>
      <c r="AA8" s="737"/>
      <c r="AB8" s="737"/>
      <c r="AC8" s="737"/>
      <c r="AD8" s="737"/>
      <c r="AE8" s="737"/>
      <c r="AF8" s="737"/>
      <c r="AG8" s="737"/>
    </row>
    <row r="9" spans="2:33" ht="13.5" customHeight="1">
      <c r="B9" s="155"/>
      <c r="C9" s="153"/>
      <c r="D9" s="153"/>
      <c r="E9" s="153"/>
      <c r="F9" s="153"/>
      <c r="G9" s="153"/>
      <c r="H9" s="153"/>
      <c r="I9" s="153"/>
      <c r="J9" s="153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1"/>
    </row>
    <row r="10" spans="2:33" ht="22.5" customHeight="1">
      <c r="B10" s="155"/>
      <c r="C10" s="159" t="s">
        <v>272</v>
      </c>
      <c r="D10" s="159"/>
      <c r="E10" s="159"/>
      <c r="F10" s="159"/>
      <c r="G10" s="153"/>
      <c r="H10" s="153"/>
      <c r="I10" s="153"/>
      <c r="J10" s="153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8"/>
      <c r="AD10" s="738"/>
      <c r="AE10" s="738"/>
      <c r="AF10" s="738"/>
      <c r="AG10" s="738"/>
    </row>
    <row r="11" spans="2:33" ht="18" customHeight="1">
      <c r="B11" s="155"/>
      <c r="C11" s="153"/>
      <c r="D11" s="153"/>
      <c r="E11" s="153"/>
      <c r="F11" s="153"/>
      <c r="G11" s="153"/>
      <c r="H11" s="153"/>
      <c r="I11" s="153"/>
      <c r="J11" s="153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1"/>
    </row>
    <row r="12" spans="2:33" ht="26.25" customHeight="1">
      <c r="B12" s="155"/>
      <c r="C12" s="757" t="s">
        <v>254</v>
      </c>
      <c r="D12" s="757"/>
      <c r="E12" s="757"/>
      <c r="F12" s="757"/>
      <c r="G12" s="757"/>
      <c r="H12" s="757"/>
      <c r="I12" s="757"/>
      <c r="J12" s="757"/>
      <c r="K12" s="737" t="str">
        <f>IF(Riesgo1!K8="","",Riesgo1!K8)</f>
        <v/>
      </c>
      <c r="L12" s="737"/>
      <c r="M12" s="737"/>
      <c r="N12" s="737"/>
      <c r="O12" s="737"/>
      <c r="P12" s="737"/>
      <c r="Q12" s="737"/>
      <c r="R12" s="737"/>
      <c r="S12" s="737"/>
      <c r="T12" s="737"/>
      <c r="U12" s="737"/>
      <c r="V12" s="737"/>
      <c r="W12" s="737"/>
      <c r="X12" s="737"/>
      <c r="Y12" s="737"/>
      <c r="Z12" s="737"/>
      <c r="AA12" s="737"/>
      <c r="AB12" s="737"/>
      <c r="AC12" s="737"/>
      <c r="AD12" s="737"/>
      <c r="AE12" s="737"/>
      <c r="AF12" s="737"/>
      <c r="AG12" s="737"/>
    </row>
    <row r="13" spans="2:33" ht="13.5" customHeight="1">
      <c r="B13" s="162"/>
      <c r="C13" s="758"/>
      <c r="D13" s="758"/>
      <c r="E13" s="758"/>
      <c r="F13" s="758"/>
      <c r="G13" s="758"/>
      <c r="H13" s="758"/>
      <c r="I13" s="758"/>
      <c r="J13" s="758"/>
      <c r="K13" s="737"/>
      <c r="L13" s="737"/>
      <c r="M13" s="737"/>
      <c r="N13" s="737"/>
      <c r="O13" s="737"/>
      <c r="P13" s="737"/>
      <c r="Q13" s="737"/>
      <c r="R13" s="737"/>
      <c r="S13" s="737"/>
      <c r="T13" s="737"/>
      <c r="U13" s="737"/>
      <c r="V13" s="737"/>
      <c r="W13" s="737"/>
      <c r="X13" s="737"/>
      <c r="Y13" s="737"/>
      <c r="Z13" s="737"/>
      <c r="AA13" s="737"/>
      <c r="AB13" s="737"/>
      <c r="AC13" s="737"/>
      <c r="AD13" s="737"/>
      <c r="AE13" s="737"/>
      <c r="AF13" s="737"/>
      <c r="AG13" s="737"/>
    </row>
    <row r="14" spans="2:33" ht="13.5" customHeight="1" thickBot="1">
      <c r="B14" s="155"/>
      <c r="C14" s="389"/>
      <c r="D14" s="389"/>
      <c r="E14" s="389"/>
      <c r="F14" s="389"/>
      <c r="G14" s="389"/>
      <c r="H14" s="389"/>
      <c r="I14" s="389"/>
      <c r="J14" s="389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388"/>
    </row>
    <row r="15" spans="2:33" ht="36.75" customHeight="1" thickBot="1">
      <c r="B15" s="710" t="s">
        <v>875</v>
      </c>
      <c r="C15" s="711"/>
      <c r="D15" s="711"/>
      <c r="E15" s="711"/>
      <c r="F15" s="711"/>
      <c r="G15" s="711"/>
      <c r="H15" s="711"/>
      <c r="I15" s="711"/>
      <c r="J15" s="711"/>
      <c r="K15" s="711"/>
      <c r="L15" s="711"/>
      <c r="M15" s="711"/>
      <c r="N15" s="711"/>
      <c r="O15" s="711"/>
      <c r="P15" s="712"/>
      <c r="Q15" s="710" t="s">
        <v>876</v>
      </c>
      <c r="R15" s="711"/>
      <c r="S15" s="711"/>
      <c r="T15" s="711"/>
      <c r="U15" s="711"/>
      <c r="V15" s="711"/>
      <c r="W15" s="722" t="s">
        <v>257</v>
      </c>
      <c r="X15" s="710" t="s">
        <v>879</v>
      </c>
      <c r="Y15" s="711"/>
      <c r="Z15" s="711"/>
      <c r="AA15" s="711"/>
      <c r="AB15" s="712"/>
      <c r="AC15" s="713" t="s">
        <v>880</v>
      </c>
      <c r="AD15" s="714"/>
      <c r="AE15" s="714"/>
      <c r="AF15" s="714"/>
      <c r="AG15" s="715"/>
    </row>
    <row r="16" spans="2:33" ht="53.25" customHeight="1">
      <c r="B16" s="759" t="s">
        <v>255</v>
      </c>
      <c r="C16" s="760"/>
      <c r="D16" s="760"/>
      <c r="E16" s="760"/>
      <c r="F16" s="760"/>
      <c r="G16" s="760"/>
      <c r="H16" s="760"/>
      <c r="I16" s="760"/>
      <c r="J16" s="761"/>
      <c r="K16" s="739" t="s">
        <v>256</v>
      </c>
      <c r="L16" s="739"/>
      <c r="M16" s="743" t="s">
        <v>869</v>
      </c>
      <c r="N16" s="739" t="s">
        <v>868</v>
      </c>
      <c r="O16" s="739"/>
      <c r="P16" s="743" t="s">
        <v>870</v>
      </c>
      <c r="Q16" s="745" t="s">
        <v>871</v>
      </c>
      <c r="R16" s="746"/>
      <c r="S16" s="749" t="s">
        <v>872</v>
      </c>
      <c r="T16" s="746"/>
      <c r="U16" s="718" t="s">
        <v>873</v>
      </c>
      <c r="V16" s="735" t="s">
        <v>258</v>
      </c>
      <c r="W16" s="723"/>
      <c r="X16" s="750" t="s">
        <v>871</v>
      </c>
      <c r="Y16" s="751"/>
      <c r="Z16" s="743" t="s">
        <v>872</v>
      </c>
      <c r="AA16" s="751"/>
      <c r="AB16" s="733" t="s">
        <v>873</v>
      </c>
      <c r="AC16" s="716" t="s">
        <v>261</v>
      </c>
      <c r="AD16" s="718" t="s">
        <v>262</v>
      </c>
      <c r="AE16" s="718" t="s">
        <v>874</v>
      </c>
      <c r="AF16" s="718" t="s">
        <v>263</v>
      </c>
      <c r="AG16" s="720" t="s">
        <v>264</v>
      </c>
    </row>
    <row r="17" spans="1:33" ht="51" customHeight="1" thickBot="1">
      <c r="B17" s="762"/>
      <c r="C17" s="763"/>
      <c r="D17" s="763"/>
      <c r="E17" s="763"/>
      <c r="F17" s="763"/>
      <c r="G17" s="763"/>
      <c r="H17" s="763"/>
      <c r="I17" s="763"/>
      <c r="J17" s="764"/>
      <c r="K17" s="719"/>
      <c r="L17" s="719"/>
      <c r="M17" s="744"/>
      <c r="N17" s="425" t="s">
        <v>259</v>
      </c>
      <c r="O17" s="425" t="s">
        <v>260</v>
      </c>
      <c r="P17" s="744"/>
      <c r="Q17" s="747"/>
      <c r="R17" s="748"/>
      <c r="S17" s="744"/>
      <c r="T17" s="748"/>
      <c r="U17" s="719"/>
      <c r="V17" s="736"/>
      <c r="W17" s="724"/>
      <c r="X17" s="752"/>
      <c r="Y17" s="748"/>
      <c r="Z17" s="744"/>
      <c r="AA17" s="748"/>
      <c r="AB17" s="734"/>
      <c r="AC17" s="717"/>
      <c r="AD17" s="719"/>
      <c r="AE17" s="719"/>
      <c r="AF17" s="719"/>
      <c r="AG17" s="721"/>
    </row>
    <row r="18" spans="1:33" ht="36" customHeight="1">
      <c r="A18" s="753"/>
      <c r="B18" s="756"/>
      <c r="C18" s="756"/>
      <c r="D18" s="756"/>
      <c r="E18" s="756"/>
      <c r="F18" s="756"/>
      <c r="G18" s="756"/>
      <c r="H18" s="756"/>
      <c r="I18" s="756"/>
      <c r="J18" s="756"/>
      <c r="K18" s="729"/>
      <c r="L18" s="730"/>
      <c r="M18" s="725"/>
      <c r="N18" s="419"/>
      <c r="O18" s="419"/>
      <c r="P18" s="419"/>
      <c r="Q18" s="707"/>
      <c r="R18" s="707"/>
      <c r="S18" s="707"/>
      <c r="T18" s="707"/>
      <c r="U18" s="707"/>
      <c r="V18" s="707"/>
      <c r="W18" s="422" t="s">
        <v>877</v>
      </c>
      <c r="X18" s="707"/>
      <c r="Y18" s="707"/>
      <c r="Z18" s="707"/>
      <c r="AA18" s="707"/>
      <c r="AB18" s="707"/>
      <c r="AC18" s="423"/>
      <c r="AD18" s="423"/>
      <c r="AE18" s="423"/>
      <c r="AF18" s="424"/>
      <c r="AG18" s="424"/>
    </row>
    <row r="19" spans="1:33" ht="20.25" customHeight="1">
      <c r="A19" s="753"/>
      <c r="B19" s="753"/>
      <c r="C19" s="753"/>
      <c r="D19" s="753"/>
      <c r="E19" s="753"/>
      <c r="F19" s="753"/>
      <c r="G19" s="753"/>
      <c r="H19" s="753"/>
      <c r="I19" s="753"/>
      <c r="J19" s="753"/>
      <c r="K19" s="729"/>
      <c r="L19" s="730"/>
      <c r="M19" s="726"/>
      <c r="N19" s="229"/>
      <c r="O19" s="229"/>
      <c r="P19" s="229"/>
      <c r="Q19" s="708"/>
      <c r="R19" s="708"/>
      <c r="S19" s="708"/>
      <c r="T19" s="708"/>
      <c r="U19" s="708"/>
      <c r="V19" s="708"/>
      <c r="W19" s="165"/>
      <c r="X19" s="708"/>
      <c r="Y19" s="708"/>
      <c r="Z19" s="708"/>
      <c r="AA19" s="708"/>
      <c r="AB19" s="708"/>
      <c r="AC19" s="163"/>
      <c r="AD19" s="163"/>
      <c r="AE19" s="163"/>
      <c r="AF19" s="189"/>
      <c r="AG19" s="189"/>
    </row>
    <row r="20" spans="1:33" ht="13.9" customHeight="1">
      <c r="A20" s="753"/>
      <c r="B20" s="753"/>
      <c r="C20" s="753"/>
      <c r="D20" s="753"/>
      <c r="E20" s="753"/>
      <c r="F20" s="753"/>
      <c r="G20" s="753"/>
      <c r="H20" s="753"/>
      <c r="I20" s="753"/>
      <c r="J20" s="753"/>
      <c r="K20" s="729"/>
      <c r="L20" s="730"/>
      <c r="M20" s="726"/>
      <c r="N20" s="229"/>
      <c r="O20" s="229"/>
      <c r="P20" s="229"/>
      <c r="Q20" s="708"/>
      <c r="R20" s="708"/>
      <c r="S20" s="708"/>
      <c r="T20" s="708"/>
      <c r="U20" s="708"/>
      <c r="V20" s="708"/>
      <c r="W20" s="165"/>
      <c r="X20" s="708"/>
      <c r="Y20" s="708"/>
      <c r="Z20" s="708"/>
      <c r="AA20" s="708"/>
      <c r="AB20" s="708"/>
      <c r="AC20" s="163"/>
      <c r="AD20" s="163"/>
      <c r="AE20" s="163"/>
      <c r="AF20" s="189"/>
      <c r="AG20" s="189"/>
    </row>
    <row r="21" spans="1:33" ht="13.9" customHeight="1">
      <c r="A21" s="753"/>
      <c r="B21" s="753"/>
      <c r="C21" s="753"/>
      <c r="D21" s="753"/>
      <c r="E21" s="753"/>
      <c r="F21" s="753"/>
      <c r="G21" s="753"/>
      <c r="H21" s="753"/>
      <c r="I21" s="753"/>
      <c r="J21" s="753"/>
      <c r="K21" s="729"/>
      <c r="L21" s="730"/>
      <c r="M21" s="726"/>
      <c r="N21" s="229"/>
      <c r="O21" s="229"/>
      <c r="P21" s="229"/>
      <c r="Q21" s="708"/>
      <c r="R21" s="708"/>
      <c r="S21" s="708"/>
      <c r="T21" s="708"/>
      <c r="U21" s="708"/>
      <c r="V21" s="708"/>
      <c r="W21" s="165"/>
      <c r="X21" s="708"/>
      <c r="Y21" s="708"/>
      <c r="Z21" s="708"/>
      <c r="AA21" s="708"/>
      <c r="AB21" s="708"/>
      <c r="AC21" s="163"/>
      <c r="AD21" s="163"/>
      <c r="AE21" s="163"/>
      <c r="AF21" s="189"/>
      <c r="AG21" s="189"/>
    </row>
    <row r="22" spans="1:33" ht="16.5" customHeight="1">
      <c r="A22" s="753"/>
      <c r="B22" s="753"/>
      <c r="C22" s="753"/>
      <c r="D22" s="753"/>
      <c r="E22" s="753"/>
      <c r="F22" s="753"/>
      <c r="G22" s="753"/>
      <c r="H22" s="753"/>
      <c r="I22" s="753"/>
      <c r="J22" s="753"/>
      <c r="K22" s="729"/>
      <c r="L22" s="730"/>
      <c r="M22" s="726"/>
      <c r="N22" s="229"/>
      <c r="O22" s="229"/>
      <c r="P22" s="229"/>
      <c r="Q22" s="708"/>
      <c r="R22" s="708"/>
      <c r="S22" s="708"/>
      <c r="T22" s="708"/>
      <c r="U22" s="708"/>
      <c r="V22" s="708"/>
      <c r="W22" s="420"/>
      <c r="X22" s="708"/>
      <c r="Y22" s="708"/>
      <c r="Z22" s="708"/>
      <c r="AA22" s="708"/>
      <c r="AB22" s="708"/>
      <c r="AC22" s="163"/>
      <c r="AD22" s="163"/>
      <c r="AE22" s="163"/>
      <c r="AF22" s="189"/>
      <c r="AG22" s="189"/>
    </row>
    <row r="23" spans="1:33" ht="13.9" customHeight="1">
      <c r="A23" s="753"/>
      <c r="B23" s="753"/>
      <c r="C23" s="753"/>
      <c r="D23" s="753"/>
      <c r="E23" s="753"/>
      <c r="F23" s="753"/>
      <c r="G23" s="753"/>
      <c r="H23" s="753"/>
      <c r="I23" s="753"/>
      <c r="J23" s="753"/>
      <c r="K23" s="729"/>
      <c r="L23" s="730"/>
      <c r="M23" s="726"/>
      <c r="N23" s="229"/>
      <c r="O23" s="229"/>
      <c r="P23" s="229"/>
      <c r="Q23" s="708"/>
      <c r="R23" s="708"/>
      <c r="S23" s="708"/>
      <c r="T23" s="708"/>
      <c r="U23" s="708"/>
      <c r="V23" s="708"/>
      <c r="W23" s="164" t="s">
        <v>878</v>
      </c>
      <c r="X23" s="708"/>
      <c r="Y23" s="708"/>
      <c r="Z23" s="708"/>
      <c r="AA23" s="708"/>
      <c r="AB23" s="708"/>
      <c r="AC23" s="163"/>
      <c r="AD23" s="163"/>
      <c r="AE23" s="163"/>
      <c r="AF23" s="189"/>
      <c r="AG23" s="189"/>
    </row>
    <row r="24" spans="1:33" ht="13.9" customHeight="1">
      <c r="A24" s="753"/>
      <c r="B24" s="753"/>
      <c r="C24" s="753"/>
      <c r="D24" s="753"/>
      <c r="E24" s="753"/>
      <c r="F24" s="753"/>
      <c r="G24" s="753"/>
      <c r="H24" s="753"/>
      <c r="I24" s="753"/>
      <c r="J24" s="753"/>
      <c r="K24" s="729"/>
      <c r="L24" s="730"/>
      <c r="M24" s="726"/>
      <c r="N24" s="229"/>
      <c r="O24" s="229"/>
      <c r="P24" s="229"/>
      <c r="Q24" s="708"/>
      <c r="R24" s="708"/>
      <c r="S24" s="708"/>
      <c r="T24" s="708"/>
      <c r="U24" s="708"/>
      <c r="V24" s="708"/>
      <c r="W24" s="165"/>
      <c r="X24" s="708"/>
      <c r="Y24" s="708"/>
      <c r="Z24" s="708"/>
      <c r="AA24" s="708"/>
      <c r="AB24" s="708"/>
      <c r="AC24" s="163"/>
      <c r="AD24" s="163"/>
      <c r="AE24" s="163"/>
      <c r="AF24" s="189"/>
      <c r="AG24" s="189"/>
    </row>
    <row r="25" spans="1:33" ht="13.9" customHeight="1">
      <c r="A25" s="753"/>
      <c r="B25" s="753"/>
      <c r="C25" s="753"/>
      <c r="D25" s="753"/>
      <c r="E25" s="753"/>
      <c r="F25" s="753"/>
      <c r="G25" s="753"/>
      <c r="H25" s="753"/>
      <c r="I25" s="753"/>
      <c r="J25" s="753"/>
      <c r="K25" s="729"/>
      <c r="L25" s="730"/>
      <c r="M25" s="726"/>
      <c r="N25" s="229"/>
      <c r="O25" s="229"/>
      <c r="P25" s="229"/>
      <c r="Q25" s="708"/>
      <c r="R25" s="708"/>
      <c r="S25" s="708"/>
      <c r="T25" s="708"/>
      <c r="U25" s="708"/>
      <c r="V25" s="708"/>
      <c r="W25" s="165"/>
      <c r="X25" s="708"/>
      <c r="Y25" s="708"/>
      <c r="Z25" s="708"/>
      <c r="AA25" s="708"/>
      <c r="AB25" s="708"/>
      <c r="AC25" s="163"/>
      <c r="AD25" s="163"/>
      <c r="AE25" s="163"/>
      <c r="AF25" s="189"/>
      <c r="AG25" s="189"/>
    </row>
    <row r="26" spans="1:33" ht="14.25" customHeight="1">
      <c r="A26" s="753"/>
      <c r="B26" s="753"/>
      <c r="C26" s="753"/>
      <c r="D26" s="753"/>
      <c r="E26" s="753"/>
      <c r="F26" s="753"/>
      <c r="G26" s="753"/>
      <c r="H26" s="753"/>
      <c r="I26" s="753"/>
      <c r="J26" s="753"/>
      <c r="K26" s="729"/>
      <c r="L26" s="730"/>
      <c r="M26" s="726"/>
      <c r="N26" s="229"/>
      <c r="O26" s="229"/>
      <c r="P26" s="229"/>
      <c r="Q26" s="708"/>
      <c r="R26" s="708"/>
      <c r="S26" s="708"/>
      <c r="T26" s="708"/>
      <c r="U26" s="708"/>
      <c r="V26" s="708"/>
      <c r="W26" s="165"/>
      <c r="X26" s="708"/>
      <c r="Y26" s="708"/>
      <c r="Z26" s="708"/>
      <c r="AA26" s="708"/>
      <c r="AB26" s="708"/>
      <c r="AC26" s="728"/>
      <c r="AD26" s="728"/>
      <c r="AE26" s="728"/>
      <c r="AF26" s="728"/>
      <c r="AG26" s="728"/>
    </row>
    <row r="27" spans="1:33" ht="15" customHeight="1">
      <c r="A27" s="754"/>
      <c r="B27" s="754"/>
      <c r="C27" s="754"/>
      <c r="D27" s="754"/>
      <c r="E27" s="754"/>
      <c r="F27" s="754"/>
      <c r="G27" s="754"/>
      <c r="H27" s="754"/>
      <c r="I27" s="754"/>
      <c r="J27" s="754"/>
      <c r="K27" s="731"/>
      <c r="L27" s="732"/>
      <c r="M27" s="727"/>
      <c r="N27" s="229"/>
      <c r="O27" s="229"/>
      <c r="P27" s="229"/>
      <c r="Q27" s="709"/>
      <c r="R27" s="709"/>
      <c r="S27" s="709"/>
      <c r="T27" s="709"/>
      <c r="U27" s="709"/>
      <c r="V27" s="709"/>
      <c r="W27" s="165"/>
      <c r="X27" s="709"/>
      <c r="Y27" s="709"/>
      <c r="Z27" s="709"/>
      <c r="AA27" s="709"/>
      <c r="AB27" s="709"/>
      <c r="AC27" s="728"/>
      <c r="AD27" s="728"/>
      <c r="AE27" s="728"/>
      <c r="AF27" s="728"/>
      <c r="AG27" s="728"/>
    </row>
    <row r="37" ht="3" customHeight="1"/>
  </sheetData>
  <sheetProtection password="D51B" sheet="1" objects="1" scenarios="1" formatCells="0" formatColumns="0" formatRows="0"/>
  <customSheetViews>
    <customSheetView guid="{329F5593-0D6B-4C21-9FD0-52C333171BDF}" scale="60" showPageBreaks="1" showGridLines="0" printArea="1" hiddenRows="1" state="hidden" view="pageBreakPreview">
      <pane xSplit="14" ySplit="16" topLeftCell="O17" activePane="bottomRight" state="frozen"/>
      <selection pane="bottomRight" activeCell="M77" sqref="M77:N86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5" scale="23" orientation="landscape" r:id="rId1"/>
      <headerFooter>
        <oddFooter>&amp;L&amp;"Arial,Normal"&amp;6&amp;P&amp;R&amp;"Arial Narrow,Normal"&amp;7Fecha de versión: 10 de octubre de 2017</oddFooter>
      </headerFooter>
    </customSheetView>
  </customSheetViews>
  <mergeCells count="48">
    <mergeCell ref="A18:A27"/>
    <mergeCell ref="B5:J5"/>
    <mergeCell ref="B18:J27"/>
    <mergeCell ref="C12:J13"/>
    <mergeCell ref="B16:J17"/>
    <mergeCell ref="N16:O16"/>
    <mergeCell ref="U16:U17"/>
    <mergeCell ref="M16:M17"/>
    <mergeCell ref="P16:P17"/>
    <mergeCell ref="Q16:R17"/>
    <mergeCell ref="S16:T17"/>
    <mergeCell ref="X16:Y17"/>
    <mergeCell ref="Z16:AA17"/>
    <mergeCell ref="K1:AG3"/>
    <mergeCell ref="K8:AG8"/>
    <mergeCell ref="K10:AG10"/>
    <mergeCell ref="U18:U27"/>
    <mergeCell ref="K12:AG13"/>
    <mergeCell ref="K16:L17"/>
    <mergeCell ref="V18:V27"/>
    <mergeCell ref="X18:X27"/>
    <mergeCell ref="Y18:Y27"/>
    <mergeCell ref="Z18:Z27"/>
    <mergeCell ref="AC26:AC27"/>
    <mergeCell ref="AD26:AD27"/>
    <mergeCell ref="AE26:AE27"/>
    <mergeCell ref="AF26:AF27"/>
    <mergeCell ref="AG26:AG27"/>
    <mergeCell ref="AB18:AB27"/>
    <mergeCell ref="K18:L27"/>
    <mergeCell ref="AB16:AB17"/>
    <mergeCell ref="V16:V17"/>
    <mergeCell ref="AA18:AA27"/>
    <mergeCell ref="B15:P15"/>
    <mergeCell ref="Q15:V15"/>
    <mergeCell ref="X15:AB15"/>
    <mergeCell ref="AC15:AG15"/>
    <mergeCell ref="AC16:AC17"/>
    <mergeCell ref="AD16:AD17"/>
    <mergeCell ref="AE16:AE17"/>
    <mergeCell ref="AF16:AF17"/>
    <mergeCell ref="AG16:AG17"/>
    <mergeCell ref="W15:W17"/>
    <mergeCell ref="M18:M27"/>
    <mergeCell ref="Q18:Q27"/>
    <mergeCell ref="R18:R27"/>
    <mergeCell ref="S18:S27"/>
    <mergeCell ref="T18:T2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5" scale="23" orientation="landscape" r:id="rId2"/>
  <headerFooter>
    <oddFooter>&amp;L&amp;"Arial,Normal"&amp;6&amp;P&amp;R&amp;"Arial Narrow,Normal"&amp;7Fecha de versión: 10 de octubre de 2017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FC000"/>
  </sheetPr>
  <dimension ref="A1:P51"/>
  <sheetViews>
    <sheetView showGridLines="0" zoomScale="90" zoomScaleNormal="90" zoomScaleSheetLayoutView="90" workbookViewId="0">
      <pane xSplit="3" ySplit="3" topLeftCell="D4" activePane="bottomRight" state="frozen"/>
      <selection activeCell="H8" sqref="H8:I9"/>
      <selection pane="topRight" activeCell="H8" sqref="H8:I9"/>
      <selection pane="bottomLeft" activeCell="H8" sqref="H8:I9"/>
      <selection pane="bottomRight" activeCell="H8" sqref="H8:I9"/>
    </sheetView>
  </sheetViews>
  <sheetFormatPr baseColWidth="10" defaultColWidth="11.42578125" defaultRowHeight="15"/>
  <cols>
    <col min="1" max="1" width="1.85546875" style="1" customWidth="1"/>
    <col min="2" max="2" width="3.85546875" style="1" bestFit="1" customWidth="1"/>
    <col min="3" max="3" width="84.140625" style="1" customWidth="1"/>
    <col min="4" max="4" width="18.5703125" style="1" customWidth="1"/>
    <col min="5" max="5" width="18.28515625" style="1" customWidth="1"/>
    <col min="6" max="6" width="19" style="1" customWidth="1"/>
    <col min="7" max="7" width="18.140625" style="1" customWidth="1"/>
    <col min="8" max="8" width="18.7109375" style="1" customWidth="1"/>
    <col min="9" max="9" width="17.5703125" style="1" bestFit="1" customWidth="1"/>
    <col min="10" max="10" width="17" style="1" hidden="1" customWidth="1"/>
    <col min="11" max="11" width="20.28515625" style="1" hidden="1" customWidth="1"/>
    <col min="12" max="12" width="7.85546875" style="1" hidden="1" customWidth="1"/>
    <col min="13" max="13" width="9" style="1" hidden="1" customWidth="1"/>
    <col min="14" max="14" width="4.42578125" style="1" hidden="1" customWidth="1"/>
    <col min="15" max="15" width="19.28515625" style="1" hidden="1" customWidth="1"/>
    <col min="16" max="16" width="14.42578125" style="1" customWidth="1"/>
    <col min="17" max="16384" width="11.42578125" style="1"/>
  </cols>
  <sheetData>
    <row r="1" spans="2:13" ht="7.9" customHeight="1"/>
    <row r="2" spans="2:13" ht="24" customHeight="1">
      <c r="B2" s="767" t="s">
        <v>70</v>
      </c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</row>
    <row r="3" spans="2:13" ht="17.25">
      <c r="B3" s="2" t="s">
        <v>71</v>
      </c>
      <c r="C3" s="2" t="s">
        <v>72</v>
      </c>
      <c r="D3" s="135" t="s">
        <v>200</v>
      </c>
      <c r="E3" s="135" t="s">
        <v>201</v>
      </c>
      <c r="F3" s="135" t="s">
        <v>202</v>
      </c>
      <c r="G3" s="135" t="s">
        <v>203</v>
      </c>
      <c r="H3" s="135" t="s">
        <v>204</v>
      </c>
      <c r="I3" s="135" t="s">
        <v>205</v>
      </c>
      <c r="J3" s="135" t="s">
        <v>206</v>
      </c>
      <c r="K3" s="135" t="s">
        <v>207</v>
      </c>
      <c r="L3" s="135" t="s">
        <v>208</v>
      </c>
      <c r="M3" s="135" t="s">
        <v>209</v>
      </c>
    </row>
    <row r="4" spans="2:13" ht="17.25">
      <c r="B4" s="3">
        <v>1</v>
      </c>
      <c r="C4" s="186" t="s">
        <v>505</v>
      </c>
      <c r="D4" s="99"/>
      <c r="E4" s="98"/>
      <c r="F4" s="99"/>
      <c r="G4" s="98"/>
      <c r="H4" s="99"/>
      <c r="I4" s="98"/>
      <c r="J4" s="99"/>
      <c r="K4" s="98"/>
      <c r="L4" s="99"/>
      <c r="M4" s="98"/>
    </row>
    <row r="5" spans="2:13" ht="17.25">
      <c r="B5" s="3">
        <v>2</v>
      </c>
      <c r="C5" s="186" t="s">
        <v>506</v>
      </c>
      <c r="D5" s="99"/>
      <c r="E5" s="98"/>
      <c r="F5" s="99"/>
      <c r="G5" s="98"/>
      <c r="H5" s="99"/>
      <c r="I5" s="98"/>
      <c r="J5" s="99"/>
      <c r="K5" s="98"/>
      <c r="L5" s="99"/>
      <c r="M5" s="98"/>
    </row>
    <row r="6" spans="2:13" ht="17.25">
      <c r="B6" s="3">
        <v>3</v>
      </c>
      <c r="C6" s="186" t="s">
        <v>507</v>
      </c>
      <c r="D6" s="99"/>
      <c r="E6" s="98"/>
      <c r="F6" s="99"/>
      <c r="G6" s="98"/>
      <c r="H6" s="99"/>
      <c r="I6" s="98"/>
      <c r="J6" s="99"/>
      <c r="K6" s="98"/>
      <c r="L6" s="99"/>
      <c r="M6" s="98"/>
    </row>
    <row r="7" spans="2:13" ht="17.25">
      <c r="B7" s="3">
        <v>4</v>
      </c>
      <c r="C7" s="186" t="s">
        <v>508</v>
      </c>
      <c r="D7" s="99"/>
      <c r="E7" s="98"/>
      <c r="F7" s="99"/>
      <c r="G7" s="98"/>
      <c r="H7" s="99"/>
      <c r="I7" s="98"/>
      <c r="J7" s="99"/>
      <c r="K7" s="98"/>
      <c r="L7" s="99"/>
      <c r="M7" s="98"/>
    </row>
    <row r="8" spans="2:13" ht="17.25">
      <c r="B8" s="3">
        <v>5</v>
      </c>
      <c r="C8" s="186" t="s">
        <v>515</v>
      </c>
      <c r="D8" s="99"/>
      <c r="E8" s="98"/>
      <c r="F8" s="99"/>
      <c r="G8" s="98"/>
      <c r="H8" s="99"/>
      <c r="I8" s="98"/>
      <c r="J8" s="99"/>
      <c r="K8" s="98"/>
      <c r="L8" s="99"/>
      <c r="M8" s="98"/>
    </row>
    <row r="9" spans="2:13" ht="17.25">
      <c r="B9" s="3">
        <v>6</v>
      </c>
      <c r="C9" s="186" t="s">
        <v>376</v>
      </c>
      <c r="D9" s="99"/>
      <c r="E9" s="98"/>
      <c r="F9" s="99"/>
      <c r="G9" s="98"/>
      <c r="H9" s="99"/>
      <c r="I9" s="98"/>
      <c r="J9" s="99"/>
      <c r="K9" s="98"/>
      <c r="L9" s="99"/>
      <c r="M9" s="98"/>
    </row>
    <row r="10" spans="2:13" ht="15.6" customHeight="1">
      <c r="B10" s="3">
        <v>7</v>
      </c>
      <c r="C10" s="186" t="s">
        <v>377</v>
      </c>
      <c r="D10" s="99"/>
      <c r="E10" s="98"/>
      <c r="F10" s="99"/>
      <c r="G10" s="98"/>
      <c r="H10" s="99"/>
      <c r="I10" s="98"/>
      <c r="J10" s="99"/>
      <c r="K10" s="98"/>
      <c r="L10" s="99"/>
      <c r="M10" s="98"/>
    </row>
    <row r="11" spans="2:13" ht="33.75" customHeight="1">
      <c r="B11" s="3">
        <v>8</v>
      </c>
      <c r="C11" s="273" t="s">
        <v>375</v>
      </c>
      <c r="D11" s="99"/>
      <c r="E11" s="98"/>
      <c r="F11" s="99"/>
      <c r="G11" s="98"/>
      <c r="H11" s="99"/>
      <c r="I11" s="98"/>
      <c r="J11" s="99"/>
      <c r="K11" s="98"/>
      <c r="L11" s="99"/>
      <c r="M11" s="98"/>
    </row>
    <row r="12" spans="2:13" ht="17.25">
      <c r="B12" s="3">
        <v>9</v>
      </c>
      <c r="C12" s="186" t="s">
        <v>378</v>
      </c>
      <c r="D12" s="99"/>
      <c r="E12" s="98"/>
      <c r="F12" s="99"/>
      <c r="G12" s="98"/>
      <c r="H12" s="99"/>
      <c r="I12" s="98"/>
      <c r="J12" s="99"/>
      <c r="K12" s="98"/>
      <c r="L12" s="99"/>
      <c r="M12" s="98"/>
    </row>
    <row r="13" spans="2:13" ht="17.25">
      <c r="B13" s="3">
        <v>10</v>
      </c>
      <c r="C13" s="186" t="s">
        <v>379</v>
      </c>
      <c r="D13" s="99"/>
      <c r="E13" s="98"/>
      <c r="F13" s="99"/>
      <c r="G13" s="98"/>
      <c r="H13" s="99"/>
      <c r="I13" s="98"/>
      <c r="J13" s="99"/>
      <c r="K13" s="98"/>
      <c r="L13" s="99"/>
      <c r="M13" s="98"/>
    </row>
    <row r="14" spans="2:13" ht="17.25">
      <c r="B14" s="3">
        <v>11</v>
      </c>
      <c r="C14" s="186" t="s">
        <v>380</v>
      </c>
      <c r="D14" s="99"/>
      <c r="E14" s="98"/>
      <c r="F14" s="99"/>
      <c r="G14" s="98"/>
      <c r="H14" s="99"/>
      <c r="I14" s="98"/>
      <c r="J14" s="99"/>
      <c r="K14" s="98"/>
      <c r="L14" s="99"/>
      <c r="M14" s="98"/>
    </row>
    <row r="15" spans="2:13" ht="17.25">
      <c r="B15" s="3">
        <v>12</v>
      </c>
      <c r="C15" s="186" t="s">
        <v>381</v>
      </c>
      <c r="D15" s="99"/>
      <c r="E15" s="98"/>
      <c r="F15" s="99"/>
      <c r="G15" s="98"/>
      <c r="H15" s="99"/>
      <c r="I15" s="98"/>
      <c r="J15" s="99"/>
      <c r="K15" s="98"/>
      <c r="L15" s="99"/>
      <c r="M15" s="98"/>
    </row>
    <row r="16" spans="2:13" ht="17.25">
      <c r="B16" s="3">
        <v>13</v>
      </c>
      <c r="C16" s="186" t="s">
        <v>382</v>
      </c>
      <c r="D16" s="99"/>
      <c r="E16" s="98"/>
      <c r="F16" s="99"/>
      <c r="G16" s="98"/>
      <c r="H16" s="99"/>
      <c r="I16" s="98"/>
      <c r="J16" s="99"/>
      <c r="K16" s="98"/>
      <c r="L16" s="99"/>
      <c r="M16" s="98"/>
    </row>
    <row r="17" spans="1:16" ht="17.25">
      <c r="B17" s="3">
        <v>14</v>
      </c>
      <c r="C17" s="186" t="s">
        <v>383</v>
      </c>
      <c r="D17" s="99"/>
      <c r="E17" s="98"/>
      <c r="F17" s="99"/>
      <c r="G17" s="98"/>
      <c r="H17" s="99"/>
      <c r="I17" s="98"/>
      <c r="J17" s="99"/>
      <c r="K17" s="98"/>
      <c r="L17" s="99"/>
      <c r="M17" s="98"/>
    </row>
    <row r="18" spans="1:16" ht="17.25">
      <c r="B18" s="3">
        <v>15</v>
      </c>
      <c r="C18" s="186" t="s">
        <v>384</v>
      </c>
      <c r="D18" s="99"/>
      <c r="E18" s="98"/>
      <c r="F18" s="99"/>
      <c r="G18" s="98"/>
      <c r="H18" s="99"/>
      <c r="I18" s="98"/>
      <c r="J18" s="99"/>
      <c r="K18" s="98"/>
      <c r="L18" s="99"/>
      <c r="M18" s="98"/>
    </row>
    <row r="19" spans="1:16" ht="17.25">
      <c r="B19" s="3">
        <v>16</v>
      </c>
      <c r="C19" s="186" t="s">
        <v>385</v>
      </c>
      <c r="D19" s="99"/>
      <c r="E19" s="98"/>
      <c r="F19" s="99"/>
      <c r="G19" s="98"/>
      <c r="H19" s="99"/>
      <c r="I19" s="98"/>
      <c r="J19" s="99"/>
      <c r="K19" s="98"/>
      <c r="L19" s="99"/>
      <c r="M19" s="98"/>
    </row>
    <row r="20" spans="1:16" ht="17.25">
      <c r="B20" s="3">
        <v>17</v>
      </c>
      <c r="C20" s="186" t="s">
        <v>386</v>
      </c>
      <c r="D20" s="99"/>
      <c r="E20" s="98"/>
      <c r="F20" s="99"/>
      <c r="G20" s="98"/>
      <c r="H20" s="99"/>
      <c r="I20" s="98"/>
      <c r="J20" s="99"/>
      <c r="K20" s="98"/>
      <c r="L20" s="99"/>
      <c r="M20" s="98"/>
    </row>
    <row r="21" spans="1:16" ht="17.25">
      <c r="B21" s="3">
        <v>18</v>
      </c>
      <c r="C21" s="186" t="s">
        <v>387</v>
      </c>
      <c r="D21" s="99"/>
      <c r="E21" s="98"/>
      <c r="F21" s="99"/>
      <c r="G21" s="98"/>
      <c r="H21" s="99"/>
      <c r="I21" s="98"/>
      <c r="J21" s="99"/>
      <c r="K21" s="98"/>
      <c r="L21" s="99"/>
      <c r="M21" s="98"/>
    </row>
    <row r="22" spans="1:16" ht="17.25">
      <c r="B22" s="3">
        <v>19</v>
      </c>
      <c r="C22" s="186" t="s">
        <v>388</v>
      </c>
      <c r="D22" s="99"/>
      <c r="E22" s="98"/>
      <c r="F22" s="99"/>
      <c r="G22" s="98"/>
      <c r="H22" s="99"/>
      <c r="I22" s="98"/>
      <c r="J22" s="99"/>
      <c r="K22" s="98"/>
      <c r="L22" s="99"/>
      <c r="M22" s="98"/>
    </row>
    <row r="23" spans="1:16" ht="17.25">
      <c r="B23" s="765" t="s">
        <v>74</v>
      </c>
      <c r="C23" s="766"/>
      <c r="D23" s="86">
        <f t="shared" ref="D23:M23" si="0">COUNTIF(D4:D22,"Sí")</f>
        <v>0</v>
      </c>
      <c r="E23" s="86">
        <f t="shared" si="0"/>
        <v>0</v>
      </c>
      <c r="F23" s="86">
        <f t="shared" si="0"/>
        <v>0</v>
      </c>
      <c r="G23" s="86">
        <f t="shared" si="0"/>
        <v>0</v>
      </c>
      <c r="H23" s="86">
        <f t="shared" si="0"/>
        <v>0</v>
      </c>
      <c r="I23" s="86">
        <f t="shared" si="0"/>
        <v>0</v>
      </c>
      <c r="J23" s="86">
        <f t="shared" si="0"/>
        <v>0</v>
      </c>
      <c r="K23" s="86">
        <f t="shared" si="0"/>
        <v>0</v>
      </c>
      <c r="L23" s="86">
        <f t="shared" si="0"/>
        <v>0</v>
      </c>
      <c r="M23" s="86">
        <f t="shared" si="0"/>
        <v>0</v>
      </c>
      <c r="N23" s="139"/>
    </row>
    <row r="24" spans="1:16" ht="19.5">
      <c r="B24" s="768" t="s">
        <v>270</v>
      </c>
      <c r="C24" s="768"/>
      <c r="D24" s="226" t="str">
        <f t="shared" ref="D24:M24" si="1">IF(AND(COUNTA(D4:D22)&gt;=1,COUNTA(D4:D22)&lt;19),19-COUNTA(D4:D22),"")</f>
        <v/>
      </c>
      <c r="E24" s="171" t="str">
        <f t="shared" si="1"/>
        <v/>
      </c>
      <c r="F24" s="171" t="str">
        <f t="shared" si="1"/>
        <v/>
      </c>
      <c r="G24" s="171" t="str">
        <f t="shared" si="1"/>
        <v/>
      </c>
      <c r="H24" s="171" t="str">
        <f t="shared" si="1"/>
        <v/>
      </c>
      <c r="I24" s="171" t="str">
        <f t="shared" si="1"/>
        <v/>
      </c>
      <c r="J24" s="171" t="str">
        <f t="shared" si="1"/>
        <v/>
      </c>
      <c r="K24" s="171" t="str">
        <f t="shared" si="1"/>
        <v/>
      </c>
      <c r="L24" s="171" t="str">
        <f t="shared" si="1"/>
        <v/>
      </c>
      <c r="M24" s="171" t="str">
        <f t="shared" si="1"/>
        <v/>
      </c>
      <c r="N24" s="140"/>
    </row>
    <row r="25" spans="1:16" s="218" customFormat="1">
      <c r="C25" s="138"/>
      <c r="D25" s="89" t="str">
        <f>IF(D23=0,"",IF(D19="Sí",Datos!$N$6,IF(D23&lt;=5,Datos!$N$4,IF(AND(D23&gt;=6,D23&lt;=12),Datos!$N$5,Datos!$N$6))))</f>
        <v/>
      </c>
      <c r="E25" s="89" t="str">
        <f>IF(E23=0,"",IF(E19="Sí",Datos!$N$6,IF(E23&lt;=5,Datos!$N$4,IF(AND(E23&gt;=6,E23&lt;=12),Datos!$N$5,Datos!$N$6))))</f>
        <v/>
      </c>
      <c r="F25" s="89" t="str">
        <f>IF(F23=0,"",IF(F19="Sí",Datos!$N$6,IF(F23&lt;=5,Datos!$N$4,IF(AND(F23&gt;=6,F23&lt;=12),Datos!$N$5,Datos!$N$6))))</f>
        <v/>
      </c>
      <c r="G25" s="89" t="str">
        <f>IF(G23=0,"",IF(G19="Sí",Datos!$N$6,IF(G23&lt;=5,Datos!$N$4,IF(AND(G23&gt;=6,G23&lt;=12),Datos!$N$5,Datos!$N$6))))</f>
        <v/>
      </c>
      <c r="H25" s="89" t="str">
        <f>IF(H23=0,"",IF(H19="Sí",Datos!$N$6,IF(H23&lt;=5,Datos!$N$4,IF(AND(H23&gt;=6,H23&lt;=12),Datos!$N$5,Datos!$N$6))))</f>
        <v/>
      </c>
      <c r="I25" s="89" t="str">
        <f>IF(I23=0,"",IF(I19="Sí",Datos!$N$6,IF(I23&lt;=5,Datos!$N$4,IF(AND(I23&gt;=6,I23&lt;=12),Datos!$N$5,Datos!$N$6))))</f>
        <v/>
      </c>
      <c r="J25" s="89" t="str">
        <f>IF(J23=0,"",IF(J19="Sí",Datos!$N$6,IF(J23&lt;=5,Datos!$N$4,IF(AND(J23&gt;=6,J23&lt;=12),Datos!$N$5,Datos!$N$6))))</f>
        <v/>
      </c>
      <c r="K25" s="89" t="str">
        <f>IF(K23=0,"",IF(K19="Sí",Datos!$N$6,IF(K23&lt;=5,Datos!$N$4,IF(AND(K23&gt;=6,K23&lt;=12),Datos!$N$5,Datos!$N$6))))</f>
        <v/>
      </c>
      <c r="L25" s="89" t="str">
        <f>IF(L23=0,"",IF(L23&lt;=5,Datos!$N$4,IF(AND(L23&gt;=6,L23&lt;=12),Datos!V4,Datos!V5)))</f>
        <v/>
      </c>
      <c r="M25" s="89" t="str">
        <f>IF(M23=0,"",IF(M23&lt;=5,Datos!$N$4,IF(AND(M23&gt;=6,M23&lt;=12),Datos!W4,Datos!W5)))</f>
        <v/>
      </c>
      <c r="O25" s="187"/>
    </row>
    <row r="26" spans="1:16">
      <c r="A26" s="137"/>
      <c r="B26" s="138"/>
      <c r="D26" s="135" t="s">
        <v>509</v>
      </c>
      <c r="E26" s="135" t="s">
        <v>510</v>
      </c>
      <c r="F26" s="135" t="s">
        <v>511</v>
      </c>
      <c r="G26" s="135" t="s">
        <v>512</v>
      </c>
      <c r="H26" s="135" t="s">
        <v>513</v>
      </c>
      <c r="I26" s="135" t="s">
        <v>514</v>
      </c>
      <c r="J26" s="135" t="s">
        <v>528</v>
      </c>
      <c r="K26" s="135" t="s">
        <v>529</v>
      </c>
      <c r="L26" s="135" t="s">
        <v>208</v>
      </c>
      <c r="M26" s="135" t="s">
        <v>209</v>
      </c>
      <c r="O26" s="77"/>
    </row>
    <row r="27" spans="1:16">
      <c r="A27" s="137"/>
      <c r="B27" s="138"/>
      <c r="O27" s="77"/>
    </row>
    <row r="28" spans="1:16">
      <c r="A28" s="137"/>
      <c r="B28" s="138"/>
      <c r="O28" s="77"/>
    </row>
    <row r="29" spans="1:16">
      <c r="A29" s="137"/>
      <c r="B29" s="138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7"/>
      <c r="P29" s="216"/>
    </row>
    <row r="30" spans="1:16">
      <c r="A30" s="137"/>
      <c r="B30" s="138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</row>
    <row r="31" spans="1:16">
      <c r="A31" s="137"/>
      <c r="B31" s="13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</row>
    <row r="32" spans="1:16"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</row>
    <row r="33" spans="3:16"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</row>
    <row r="34" spans="3:16"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</row>
    <row r="35" spans="3:16"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</row>
    <row r="36" spans="3:16"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</row>
    <row r="37" spans="3:16"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</row>
    <row r="38" spans="3:16"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</row>
    <row r="39" spans="3:16"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</row>
    <row r="40" spans="3:16"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</row>
    <row r="41" spans="3:16"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</row>
    <row r="42" spans="3:16"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</row>
    <row r="43" spans="3:16"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</row>
    <row r="44" spans="3:16"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</row>
    <row r="45" spans="3:16"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</row>
    <row r="46" spans="3:16"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</row>
    <row r="47" spans="3:16"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</row>
    <row r="48" spans="3:16"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</row>
    <row r="49" spans="3:16"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</row>
    <row r="50" spans="3:16"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</row>
    <row r="51" spans="3:16"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</row>
  </sheetData>
  <sheetProtection password="D51B" sheet="1" objects="1" scenarios="1"/>
  <customSheetViews>
    <customSheetView guid="{329F5593-0D6B-4C21-9FD0-52C333171BDF}" scale="90" showGridLines="0" hiddenColumns="1">
      <pane xSplit="3" ySplit="3" topLeftCell="D4" activePane="bottomRight" state="frozen"/>
      <selection pane="bottomRight" activeCell="C11" sqref="C11"/>
      <pageMargins left="0.7" right="0.7" top="0.75" bottom="0.75" header="0.3" footer="0.3"/>
      <pageSetup scale="55" orientation="portrait" horizontalDpi="4294967294" verticalDpi="4294967294" r:id="rId1"/>
    </customSheetView>
  </customSheetViews>
  <mergeCells count="3">
    <mergeCell ref="B23:C23"/>
    <mergeCell ref="B2:M2"/>
    <mergeCell ref="B24:C24"/>
  </mergeCells>
  <conditionalFormatting sqref="B24">
    <cfRule type="expression" dxfId="49" priority="273">
      <formula>#REF!&gt;=1</formula>
    </cfRule>
  </conditionalFormatting>
  <dataValidations count="1">
    <dataValidation type="list" allowBlank="1" showInputMessage="1" showErrorMessage="1" sqref="D4:M22">
      <formula1>Respuestas</formula1>
    </dataValidation>
  </dataValidations>
  <hyperlinks>
    <hyperlink ref="D3" location="Riesgo1!E66" display="Riesgo1"/>
    <hyperlink ref="E3" location="Riesgo2!E66" display="Riesgo2"/>
    <hyperlink ref="F3" location="Riesgo3!E66" display="Riesgo3"/>
    <hyperlink ref="G3" location="Riesgo4!E66" display="Riesgo4"/>
    <hyperlink ref="H3" location="Riesgo5!E66" display="Riesgo5"/>
    <hyperlink ref="I3" location="Riesgo6!E66" display="Riesgo6"/>
    <hyperlink ref="J3" location="Riesgo7!E66" display="Riesgo7"/>
    <hyperlink ref="K3" location="Riesgo8!E66" display="Riesgo8"/>
    <hyperlink ref="L3" location="Riesgo9!E66" display="Riesgo9"/>
    <hyperlink ref="M3" location="Riesgo10!E66" display="Riesgo10"/>
    <hyperlink ref="D26" location="Riesgo1!E66" display="Riesgo1"/>
    <hyperlink ref="E26" location="Riesgo2!E66" display="Riesgo2"/>
    <hyperlink ref="F26" location="Riesgo3!E66" display="Riesgo3"/>
    <hyperlink ref="G26" location="Riesgo4!E66" display="Riesgo4"/>
    <hyperlink ref="H26" location="Riesgo5!E66" display="Riesgo5"/>
    <hyperlink ref="I26" location="Riesgo6!E66" display="Riesgo6"/>
    <hyperlink ref="J26" location="Riesgo7!E66" display="Regresar a Riesgo7"/>
    <hyperlink ref="K26" location="Riesgo8!E66" display="Regresar a Riesgo8"/>
    <hyperlink ref="L26" location="Riesgo9!E66" display="Riesgo9"/>
    <hyperlink ref="M26" location="Riesgo10!E66" display="Riesgo10"/>
  </hyperlinks>
  <pageMargins left="0.7" right="0.7" top="0.75" bottom="0.75" header="0.3" footer="0.3"/>
  <pageSetup scale="55" orientation="portrait" horizontalDpi="4294967294" verticalDpi="4294967294"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theme="2" tint="-0.249977111117893"/>
  </sheetPr>
  <dimension ref="B1:P20"/>
  <sheetViews>
    <sheetView showGridLines="0" zoomScale="80" zoomScaleNormal="80" workbookViewId="0">
      <selection activeCell="N7" sqref="N7:N8"/>
    </sheetView>
  </sheetViews>
  <sheetFormatPr baseColWidth="10" defaultColWidth="11.5703125" defaultRowHeight="15.75"/>
  <cols>
    <col min="1" max="1" width="1" style="77" customWidth="1"/>
    <col min="2" max="2" width="23.42578125" style="77" customWidth="1"/>
    <col min="3" max="3" width="20.5703125" style="77" customWidth="1"/>
    <col min="4" max="4" width="3" style="77" customWidth="1"/>
    <col min="5" max="5" width="17.85546875" style="77" customWidth="1"/>
    <col min="6" max="6" width="3" style="77" customWidth="1"/>
    <col min="7" max="7" width="18.42578125" style="77" customWidth="1"/>
    <col min="8" max="8" width="3" style="77" customWidth="1"/>
    <col min="9" max="9" width="18.140625" style="77" customWidth="1"/>
    <col min="10" max="10" width="3" style="77" customWidth="1"/>
    <col min="11" max="11" width="18" style="77" customWidth="1"/>
    <col min="12" max="12" width="3" style="77" customWidth="1"/>
    <col min="13" max="13" width="4" style="77" customWidth="1"/>
    <col min="14" max="14" width="39.5703125" style="78" customWidth="1"/>
    <col min="15" max="15" width="11.42578125" style="78"/>
    <col min="16" max="16" width="15.7109375" style="78" hidden="1" customWidth="1"/>
    <col min="17" max="16384" width="11.5703125" style="77"/>
  </cols>
  <sheetData>
    <row r="1" spans="2:16" ht="27" customHeight="1">
      <c r="B1" s="774" t="s">
        <v>191</v>
      </c>
      <c r="C1" s="774"/>
      <c r="D1" s="774"/>
      <c r="E1" s="774"/>
      <c r="F1" s="774"/>
      <c r="G1" s="774"/>
      <c r="H1" s="774"/>
      <c r="I1" s="774"/>
      <c r="J1" s="774"/>
      <c r="K1" s="774"/>
      <c r="L1" s="774"/>
    </row>
    <row r="2" spans="2:16" ht="37.15" customHeight="1">
      <c r="B2" s="772" t="s">
        <v>192</v>
      </c>
      <c r="C2" s="773"/>
      <c r="D2" s="773"/>
      <c r="E2" s="773"/>
      <c r="F2" s="773"/>
      <c r="G2" s="773"/>
      <c r="H2" s="773"/>
      <c r="I2" s="773"/>
      <c r="J2" s="773"/>
      <c r="K2" s="773"/>
      <c r="L2" s="773"/>
    </row>
    <row r="3" spans="2:16" ht="26.45" customHeight="1">
      <c r="B3" s="79"/>
      <c r="C3" s="769" t="s">
        <v>190</v>
      </c>
      <c r="D3" s="770"/>
      <c r="E3" s="770"/>
      <c r="F3" s="770"/>
      <c r="G3" s="770"/>
      <c r="H3" s="770"/>
      <c r="I3" s="770"/>
      <c r="J3" s="770"/>
      <c r="K3" s="770"/>
      <c r="L3" s="771"/>
      <c r="N3" s="80"/>
      <c r="O3" s="80"/>
      <c r="P3" s="80"/>
    </row>
    <row r="4" spans="2:16" ht="46.9" customHeight="1">
      <c r="B4" s="81" t="s">
        <v>186</v>
      </c>
      <c r="C4" s="781" t="s">
        <v>156</v>
      </c>
      <c r="D4" s="782"/>
      <c r="E4" s="779" t="s">
        <v>157</v>
      </c>
      <c r="F4" s="779"/>
      <c r="G4" s="779" t="s">
        <v>158</v>
      </c>
      <c r="H4" s="779"/>
      <c r="I4" s="779" t="s">
        <v>159</v>
      </c>
      <c r="J4" s="779"/>
      <c r="K4" s="779" t="s">
        <v>160</v>
      </c>
      <c r="L4" s="779"/>
    </row>
    <row r="5" spans="2:16">
      <c r="B5" s="777" t="s">
        <v>187</v>
      </c>
      <c r="C5" s="780" t="s">
        <v>161</v>
      </c>
      <c r="D5" s="82"/>
      <c r="E5" s="428" t="s">
        <v>162</v>
      </c>
      <c r="F5" s="82"/>
      <c r="G5" s="428" t="s">
        <v>165</v>
      </c>
      <c r="H5" s="82"/>
      <c r="I5" s="428" t="s">
        <v>164</v>
      </c>
      <c r="J5" s="82"/>
      <c r="K5" s="428" t="s">
        <v>163</v>
      </c>
      <c r="L5" s="83"/>
    </row>
    <row r="6" spans="2:16" ht="45.6" customHeight="1" thickBot="1">
      <c r="B6" s="778"/>
      <c r="C6" s="472"/>
      <c r="D6" s="84"/>
      <c r="E6" s="472"/>
      <c r="F6" s="84"/>
      <c r="G6" s="472"/>
      <c r="H6" s="84"/>
      <c r="I6" s="472"/>
      <c r="J6" s="84"/>
      <c r="K6" s="472"/>
      <c r="L6" s="85"/>
      <c r="P6" s="91">
        <v>11</v>
      </c>
    </row>
    <row r="7" spans="2:16" ht="17.45" customHeight="1" thickTop="1">
      <c r="B7" s="777" t="s">
        <v>193</v>
      </c>
      <c r="C7" s="473" t="s">
        <v>166</v>
      </c>
      <c r="D7" s="87"/>
      <c r="E7" s="427" t="s">
        <v>167</v>
      </c>
      <c r="F7" s="88"/>
      <c r="G7" s="427" t="s">
        <v>168</v>
      </c>
      <c r="H7" s="88"/>
      <c r="I7" s="473" t="s">
        <v>169</v>
      </c>
      <c r="J7" s="88"/>
      <c r="K7" s="427" t="s">
        <v>170</v>
      </c>
      <c r="L7" s="83"/>
      <c r="N7" s="775" t="s">
        <v>73</v>
      </c>
      <c r="P7" s="89" t="str">
        <f>IF($P$6=0,"",IF(OR($P$6=1,$P$6=2,$P$6=7,$P$6=12,$P$6=16,),Datos!R2,""))</f>
        <v/>
      </c>
    </row>
    <row r="8" spans="2:16" ht="45" customHeight="1" thickBot="1">
      <c r="B8" s="778"/>
      <c r="C8" s="472"/>
      <c r="D8" s="84"/>
      <c r="E8" s="472"/>
      <c r="F8" s="84"/>
      <c r="G8" s="472"/>
      <c r="H8" s="84"/>
      <c r="I8" s="472"/>
      <c r="J8" s="84"/>
      <c r="K8" s="472"/>
      <c r="L8" s="85"/>
      <c r="N8" s="776"/>
      <c r="P8" s="89" t="str">
        <f>IF($P$6=0,"",IF(OR($P$6=3,$P$6=21,$P$6=8,$P$6=25,$P$6=17,),Datos!R3,""))</f>
        <v/>
      </c>
    </row>
    <row r="9" spans="2:16" ht="17.45" customHeight="1" thickTop="1">
      <c r="B9" s="777" t="s">
        <v>194</v>
      </c>
      <c r="C9" s="427" t="s">
        <v>181</v>
      </c>
      <c r="D9" s="88"/>
      <c r="E9" s="427" t="s">
        <v>182</v>
      </c>
      <c r="F9" s="88"/>
      <c r="G9" s="427" t="s">
        <v>183</v>
      </c>
      <c r="H9" s="88"/>
      <c r="I9" s="473" t="s">
        <v>184</v>
      </c>
      <c r="J9" s="88"/>
      <c r="K9" s="427" t="s">
        <v>185</v>
      </c>
      <c r="L9" s="83"/>
      <c r="N9" s="4"/>
      <c r="P9" s="89" t="str">
        <f>IF($P$6=0,"",IF(OR($P$6=4,$P$6=22,$P$6=9,$P$6=13,$P$6=18,),Datos!R4,""))</f>
        <v/>
      </c>
    </row>
    <row r="10" spans="2:16" ht="48" customHeight="1">
      <c r="B10" s="778"/>
      <c r="C10" s="472"/>
      <c r="D10" s="84"/>
      <c r="E10" s="472"/>
      <c r="F10" s="84"/>
      <c r="G10" s="472"/>
      <c r="H10" s="84"/>
      <c r="I10" s="472"/>
      <c r="J10" s="84"/>
      <c r="K10" s="472"/>
      <c r="L10" s="85"/>
      <c r="N10" s="5"/>
      <c r="P10" s="89" t="str">
        <f>IF($P$6=0,"",IF(OR($P$6=5,$P$6=23,$P$6=10,$P$6=14,$P$6=19,),Datos!R5,""))</f>
        <v/>
      </c>
    </row>
    <row r="11" spans="2:16" ht="17.45" customHeight="1">
      <c r="B11" s="777" t="s">
        <v>188</v>
      </c>
      <c r="C11" s="427" t="s">
        <v>171</v>
      </c>
      <c r="D11" s="88"/>
      <c r="E11" s="427" t="s">
        <v>175</v>
      </c>
      <c r="F11" s="88"/>
      <c r="G11" s="427" t="s">
        <v>172</v>
      </c>
      <c r="H11" s="88"/>
      <c r="I11" s="473" t="s">
        <v>173</v>
      </c>
      <c r="J11" s="88"/>
      <c r="K11" s="427" t="s">
        <v>174</v>
      </c>
      <c r="L11" s="83"/>
      <c r="P11" s="89" t="str">
        <f>IF($P$6=0,"",IF(OR($P$6=6,$P$6=24,$P$6=11,$P$6=15,$P$6=20,),Datos!R6,""))</f>
        <v>Catastrófico (5)</v>
      </c>
    </row>
    <row r="12" spans="2:16" ht="63.6" customHeight="1">
      <c r="B12" s="778"/>
      <c r="C12" s="472"/>
      <c r="D12" s="84"/>
      <c r="E12" s="472"/>
      <c r="F12" s="84"/>
      <c r="G12" s="472"/>
      <c r="H12" s="84"/>
      <c r="I12" s="472"/>
      <c r="J12" s="84"/>
      <c r="K12" s="472"/>
      <c r="L12" s="85"/>
    </row>
    <row r="13" spans="2:16" ht="17.45" customHeight="1">
      <c r="B13" s="777" t="s">
        <v>189</v>
      </c>
      <c r="C13" s="427" t="s">
        <v>176</v>
      </c>
      <c r="D13" s="88"/>
      <c r="E13" s="427" t="s">
        <v>177</v>
      </c>
      <c r="F13" s="88"/>
      <c r="G13" s="427" t="s">
        <v>180</v>
      </c>
      <c r="H13" s="88"/>
      <c r="I13" s="427" t="s">
        <v>178</v>
      </c>
      <c r="J13" s="88"/>
      <c r="K13" s="427" t="s">
        <v>179</v>
      </c>
      <c r="L13" s="83"/>
      <c r="P13" s="89" t="str">
        <f>IF(P7&lt;&gt;"",P7,IF(P8&lt;&gt;"",P8,IF(P9&lt;&gt;"",P9,IF(P10&lt;&gt;"",P10,IF(P11&lt;&gt;"",P11,"")))))</f>
        <v>Catastrófico (5)</v>
      </c>
    </row>
    <row r="14" spans="2:16" ht="45.6" customHeight="1">
      <c r="B14" s="778"/>
      <c r="C14" s="472"/>
      <c r="D14" s="84"/>
      <c r="E14" s="472"/>
      <c r="F14" s="84"/>
      <c r="G14" s="472"/>
      <c r="H14" s="84"/>
      <c r="I14" s="472"/>
      <c r="J14" s="84"/>
      <c r="K14" s="472"/>
      <c r="L14" s="85"/>
    </row>
    <row r="19" spans="3:4">
      <c r="C19" s="90"/>
      <c r="D19" s="90"/>
    </row>
    <row r="20" spans="3:4">
      <c r="C20" s="90"/>
      <c r="D20" s="90"/>
    </row>
  </sheetData>
  <customSheetViews>
    <customSheetView guid="{329F5593-0D6B-4C21-9FD0-52C333171BDF}" scale="80" showGridLines="0" hiddenColumns="1" state="hidden">
      <selection activeCell="N7" sqref="N7:N8"/>
      <pageMargins left="0.7" right="0.7" top="0.75" bottom="0.75" header="0.3" footer="0.3"/>
      <pageSetup orientation="portrait" horizontalDpi="4294967294" verticalDpi="4294967294" r:id="rId1"/>
    </customSheetView>
  </customSheetViews>
  <mergeCells count="39">
    <mergeCell ref="C4:D4"/>
    <mergeCell ref="G9:G10"/>
    <mergeCell ref="G11:G12"/>
    <mergeCell ref="G13:G14"/>
    <mergeCell ref="I13:I14"/>
    <mergeCell ref="K13:K14"/>
    <mergeCell ref="K11:K12"/>
    <mergeCell ref="K9:K10"/>
    <mergeCell ref="I9:I10"/>
    <mergeCell ref="I11:I12"/>
    <mergeCell ref="B9:B10"/>
    <mergeCell ref="B11:B12"/>
    <mergeCell ref="B13:B14"/>
    <mergeCell ref="C13:C14"/>
    <mergeCell ref="E5:E6"/>
    <mergeCell ref="E13:E14"/>
    <mergeCell ref="E11:E12"/>
    <mergeCell ref="E9:E10"/>
    <mergeCell ref="E7:E8"/>
    <mergeCell ref="C5:C6"/>
    <mergeCell ref="C7:C8"/>
    <mergeCell ref="C9:C10"/>
    <mergeCell ref="C11:C12"/>
    <mergeCell ref="C3:L3"/>
    <mergeCell ref="B2:L2"/>
    <mergeCell ref="B1:L1"/>
    <mergeCell ref="N7:N8"/>
    <mergeCell ref="B5:B6"/>
    <mergeCell ref="B7:B8"/>
    <mergeCell ref="G5:G6"/>
    <mergeCell ref="I5:I6"/>
    <mergeCell ref="K5:K6"/>
    <mergeCell ref="G7:G8"/>
    <mergeCell ref="K7:K8"/>
    <mergeCell ref="E4:F4"/>
    <mergeCell ref="G4:H4"/>
    <mergeCell ref="I4:J4"/>
    <mergeCell ref="K4:L4"/>
    <mergeCell ref="I7:I8"/>
  </mergeCells>
  <hyperlinks>
    <hyperlink ref="N7" location="Riesgo1!G68" display="Para regresar a la caracterización del riesgo"/>
    <hyperlink ref="N7:N8" location="Riesgo1!E67" display="Para regresar a la caracterización del riesgo 1"/>
  </hyperlinks>
  <pageMargins left="0.7" right="0.7" top="0.75" bottom="0.75" header="0.3" footer="0.3"/>
  <pageSetup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5" name="Option Button 4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19050</xdr:rowOff>
                  </from>
                  <to>
                    <xdr:col>4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Option Button 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19050</xdr:rowOff>
                  </from>
                  <to>
                    <xdr:col>3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7" name="Option Button 8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19050</xdr:rowOff>
                  </from>
                  <to>
                    <xdr:col>5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8" name="Option Button 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19050</xdr:rowOff>
                  </from>
                  <to>
                    <xdr:col>7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9" name="Option Button 1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4</xdr:row>
                    <xdr:rowOff>19050</xdr:rowOff>
                  </from>
                  <to>
                    <xdr:col>9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0" name="Option Button 11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19050</xdr:rowOff>
                  </from>
                  <to>
                    <xdr:col>11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1" name="Option Button 1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28575</xdr:rowOff>
                  </from>
                  <to>
                    <xdr:col>3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2" name="Option Button 13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3" name="Option Button 1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28575</xdr:rowOff>
                  </from>
                  <to>
                    <xdr:col>7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4" name="Option Button 1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28575</xdr:rowOff>
                  </from>
                  <to>
                    <xdr:col>9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5" name="Option Button 16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28575</xdr:rowOff>
                  </from>
                  <to>
                    <xdr:col>11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6" name="Option Button 1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28575</xdr:rowOff>
                  </from>
                  <to>
                    <xdr:col>3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7" name="Option Button 1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28575</xdr:rowOff>
                  </from>
                  <to>
                    <xdr:col>7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8" name="Option Button 1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28575</xdr:rowOff>
                  </from>
                  <to>
                    <xdr:col>9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9" name="Option Button 20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28575</xdr:rowOff>
                  </from>
                  <to>
                    <xdr:col>11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0" name="Option Button 21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19050</xdr:rowOff>
                  </from>
                  <to>
                    <xdr:col>3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1" name="Option Button 22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2" name="Option Button 2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3" name="Option Button 2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9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4" name="Option Button 25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19050</xdr:rowOff>
                  </from>
                  <to>
                    <xdr:col>11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5" name="Option Button 26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6" name="Option Button 27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7" name="Option Button 28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19050</xdr:rowOff>
                  </from>
                  <to>
                    <xdr:col>9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8" name="Option Button 29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19050</xdr:rowOff>
                  </from>
                  <to>
                    <xdr:col>11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9" name="Option Button 30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28575</xdr:rowOff>
                  </from>
                  <to>
                    <xdr:col>5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tabColor theme="2" tint="-0.249977111117893"/>
  </sheetPr>
  <dimension ref="B1:P20"/>
  <sheetViews>
    <sheetView showGridLines="0" topLeftCell="A7" zoomScale="80" zoomScaleNormal="80" workbookViewId="0">
      <selection activeCell="N7" sqref="N7:N8"/>
    </sheetView>
  </sheetViews>
  <sheetFormatPr baseColWidth="10" defaultColWidth="11.5703125" defaultRowHeight="15.75"/>
  <cols>
    <col min="1" max="1" width="1" style="77" customWidth="1"/>
    <col min="2" max="2" width="23.42578125" style="77" customWidth="1"/>
    <col min="3" max="3" width="20.5703125" style="77" customWidth="1"/>
    <col min="4" max="4" width="3" style="77" customWidth="1"/>
    <col min="5" max="5" width="17.85546875" style="77" customWidth="1"/>
    <col min="6" max="6" width="3" style="77" customWidth="1"/>
    <col min="7" max="7" width="18.42578125" style="77" customWidth="1"/>
    <col min="8" max="8" width="3" style="77" customWidth="1"/>
    <col min="9" max="9" width="18.140625" style="77" customWidth="1"/>
    <col min="10" max="10" width="3" style="77" customWidth="1"/>
    <col min="11" max="11" width="18" style="77" customWidth="1"/>
    <col min="12" max="12" width="3" style="77" customWidth="1"/>
    <col min="13" max="13" width="4" style="77" customWidth="1"/>
    <col min="14" max="14" width="39.5703125" style="78" customWidth="1"/>
    <col min="15" max="15" width="11.5703125" style="78"/>
    <col min="16" max="16" width="15.7109375" style="78" hidden="1" customWidth="1"/>
    <col min="17" max="16384" width="11.5703125" style="77"/>
  </cols>
  <sheetData>
    <row r="1" spans="2:16" ht="27" customHeight="1">
      <c r="B1" s="774" t="s">
        <v>191</v>
      </c>
      <c r="C1" s="774"/>
      <c r="D1" s="774"/>
      <c r="E1" s="774"/>
      <c r="F1" s="774"/>
      <c r="G1" s="774"/>
      <c r="H1" s="774"/>
      <c r="I1" s="774"/>
      <c r="J1" s="774"/>
      <c r="K1" s="774"/>
      <c r="L1" s="774"/>
    </row>
    <row r="2" spans="2:16" ht="37.15" customHeight="1">
      <c r="B2" s="772" t="s">
        <v>192</v>
      </c>
      <c r="C2" s="773"/>
      <c r="D2" s="773"/>
      <c r="E2" s="773"/>
      <c r="F2" s="773"/>
      <c r="G2" s="773"/>
      <c r="H2" s="773"/>
      <c r="I2" s="773"/>
      <c r="J2" s="773"/>
      <c r="K2" s="773"/>
      <c r="L2" s="773"/>
    </row>
    <row r="3" spans="2:16" ht="26.45" customHeight="1">
      <c r="B3" s="79"/>
      <c r="C3" s="769" t="s">
        <v>190</v>
      </c>
      <c r="D3" s="770"/>
      <c r="E3" s="770"/>
      <c r="F3" s="770"/>
      <c r="G3" s="770"/>
      <c r="H3" s="770"/>
      <c r="I3" s="770"/>
      <c r="J3" s="770"/>
      <c r="K3" s="770"/>
      <c r="L3" s="771"/>
      <c r="N3" s="80"/>
      <c r="O3" s="80"/>
      <c r="P3" s="80"/>
    </row>
    <row r="4" spans="2:16" ht="46.9" customHeight="1">
      <c r="B4" s="81" t="s">
        <v>186</v>
      </c>
      <c r="C4" s="781" t="s">
        <v>156</v>
      </c>
      <c r="D4" s="782"/>
      <c r="E4" s="779" t="s">
        <v>157</v>
      </c>
      <c r="F4" s="779"/>
      <c r="G4" s="779" t="s">
        <v>158</v>
      </c>
      <c r="H4" s="779"/>
      <c r="I4" s="779" t="s">
        <v>159</v>
      </c>
      <c r="J4" s="779"/>
      <c r="K4" s="779" t="s">
        <v>160</v>
      </c>
      <c r="L4" s="779"/>
    </row>
    <row r="5" spans="2:16">
      <c r="B5" s="777" t="s">
        <v>187</v>
      </c>
      <c r="C5" s="780" t="s">
        <v>161</v>
      </c>
      <c r="D5" s="82"/>
      <c r="E5" s="428" t="s">
        <v>162</v>
      </c>
      <c r="F5" s="82"/>
      <c r="G5" s="428" t="s">
        <v>165</v>
      </c>
      <c r="H5" s="82"/>
      <c r="I5" s="428" t="s">
        <v>164</v>
      </c>
      <c r="J5" s="82"/>
      <c r="K5" s="428" t="s">
        <v>163</v>
      </c>
      <c r="L5" s="83"/>
    </row>
    <row r="6" spans="2:16" ht="45.6" customHeight="1" thickBot="1">
      <c r="B6" s="778"/>
      <c r="C6" s="472"/>
      <c r="D6" s="84"/>
      <c r="E6" s="472"/>
      <c r="F6" s="84"/>
      <c r="G6" s="472"/>
      <c r="H6" s="84"/>
      <c r="I6" s="472"/>
      <c r="J6" s="84"/>
      <c r="K6" s="472"/>
      <c r="L6" s="85"/>
      <c r="P6" s="91">
        <v>20</v>
      </c>
    </row>
    <row r="7" spans="2:16" ht="17.45" customHeight="1" thickTop="1">
      <c r="B7" s="777" t="s">
        <v>193</v>
      </c>
      <c r="C7" s="473" t="s">
        <v>166</v>
      </c>
      <c r="D7" s="87"/>
      <c r="E7" s="427" t="s">
        <v>167</v>
      </c>
      <c r="F7" s="88"/>
      <c r="G7" s="427" t="s">
        <v>168</v>
      </c>
      <c r="H7" s="88"/>
      <c r="I7" s="473" t="s">
        <v>169</v>
      </c>
      <c r="J7" s="88"/>
      <c r="K7" s="427" t="s">
        <v>170</v>
      </c>
      <c r="L7" s="83"/>
      <c r="N7" s="775" t="s">
        <v>244</v>
      </c>
      <c r="P7" s="89" t="str">
        <f>IF($P$6=0,"",IF(OR($P$6=1,$P$6=2,$P$6=7,$P$6=12,$P$6=16,),Datos!R2,""))</f>
        <v/>
      </c>
    </row>
    <row r="8" spans="2:16" ht="45" customHeight="1" thickBot="1">
      <c r="B8" s="778"/>
      <c r="C8" s="472"/>
      <c r="D8" s="84"/>
      <c r="E8" s="472"/>
      <c r="F8" s="84"/>
      <c r="G8" s="472"/>
      <c r="H8" s="84"/>
      <c r="I8" s="472"/>
      <c r="J8" s="84"/>
      <c r="K8" s="472"/>
      <c r="L8" s="85"/>
      <c r="N8" s="776"/>
      <c r="P8" s="89" t="str">
        <f>IF($P$6=0,"",IF(OR($P$6=3,$P$6=21,$P$6=8,$P$6=25,$P$6=17,),Datos!R3,""))</f>
        <v/>
      </c>
    </row>
    <row r="9" spans="2:16" ht="17.45" customHeight="1" thickTop="1">
      <c r="B9" s="777" t="s">
        <v>194</v>
      </c>
      <c r="C9" s="427" t="s">
        <v>181</v>
      </c>
      <c r="D9" s="88"/>
      <c r="E9" s="427" t="s">
        <v>182</v>
      </c>
      <c r="F9" s="88"/>
      <c r="G9" s="427" t="s">
        <v>183</v>
      </c>
      <c r="H9" s="88"/>
      <c r="I9" s="473" t="s">
        <v>184</v>
      </c>
      <c r="J9" s="88"/>
      <c r="K9" s="427" t="s">
        <v>185</v>
      </c>
      <c r="L9" s="83"/>
      <c r="N9" s="4"/>
      <c r="P9" s="89" t="str">
        <f>IF($P$6=0,"",IF(OR($P$6=4,$P$6=22,$P$6=9,$P$6=13,$P$6=18,),Datos!R4,""))</f>
        <v/>
      </c>
    </row>
    <row r="10" spans="2:16" ht="48" customHeight="1">
      <c r="B10" s="778"/>
      <c r="C10" s="472"/>
      <c r="D10" s="84"/>
      <c r="E10" s="472"/>
      <c r="F10" s="84"/>
      <c r="G10" s="472"/>
      <c r="H10" s="84"/>
      <c r="I10" s="472"/>
      <c r="J10" s="84"/>
      <c r="K10" s="472"/>
      <c r="L10" s="85"/>
      <c r="N10" s="5"/>
      <c r="P10" s="89" t="str">
        <f>IF($P$6=0,"",IF(OR($P$6=5,$P$6=23,$P$6=10,$P$6=14,$P$6=19,),Datos!R5,""))</f>
        <v/>
      </c>
    </row>
    <row r="11" spans="2:16" ht="17.45" customHeight="1">
      <c r="B11" s="777" t="s">
        <v>188</v>
      </c>
      <c r="C11" s="427" t="s">
        <v>171</v>
      </c>
      <c r="D11" s="88"/>
      <c r="E11" s="427" t="s">
        <v>175</v>
      </c>
      <c r="F11" s="88"/>
      <c r="G11" s="427" t="s">
        <v>172</v>
      </c>
      <c r="H11" s="88"/>
      <c r="I11" s="473" t="s">
        <v>173</v>
      </c>
      <c r="J11" s="88"/>
      <c r="K11" s="427" t="s">
        <v>174</v>
      </c>
      <c r="L11" s="83"/>
      <c r="P11" s="89" t="str">
        <f>IF($P$6=0,"",IF(OR($P$6=6,$P$6=24,$P$6=11,$P$6=15,$P$6=20,),Datos!R6,""))</f>
        <v>Catastrófico (5)</v>
      </c>
    </row>
    <row r="12" spans="2:16" ht="63.6" customHeight="1">
      <c r="B12" s="778"/>
      <c r="C12" s="472"/>
      <c r="D12" s="84"/>
      <c r="E12" s="472"/>
      <c r="F12" s="84"/>
      <c r="G12" s="472"/>
      <c r="H12" s="84"/>
      <c r="I12" s="472"/>
      <c r="J12" s="84"/>
      <c r="K12" s="472"/>
      <c r="L12" s="85"/>
    </row>
    <row r="13" spans="2:16" ht="17.45" customHeight="1">
      <c r="B13" s="777" t="s">
        <v>189</v>
      </c>
      <c r="C13" s="427" t="s">
        <v>176</v>
      </c>
      <c r="D13" s="88"/>
      <c r="E13" s="427" t="s">
        <v>177</v>
      </c>
      <c r="F13" s="88"/>
      <c r="G13" s="427" t="s">
        <v>180</v>
      </c>
      <c r="H13" s="88"/>
      <c r="I13" s="427" t="s">
        <v>178</v>
      </c>
      <c r="J13" s="88"/>
      <c r="K13" s="427" t="s">
        <v>179</v>
      </c>
      <c r="L13" s="83"/>
      <c r="P13" s="89" t="str">
        <f>IF(P7&lt;&gt;"",P7,IF(P8&lt;&gt;"",P8,IF(P9&lt;&gt;"",P9,IF(P10&lt;&gt;"",P10,IF(P11&lt;&gt;"",P11,"")))))</f>
        <v>Catastrófico (5)</v>
      </c>
    </row>
    <row r="14" spans="2:16" ht="45.6" customHeight="1">
      <c r="B14" s="778"/>
      <c r="C14" s="472"/>
      <c r="D14" s="84"/>
      <c r="E14" s="472"/>
      <c r="F14" s="84"/>
      <c r="G14" s="472"/>
      <c r="H14" s="84"/>
      <c r="I14" s="472"/>
      <c r="J14" s="84"/>
      <c r="K14" s="472"/>
      <c r="L14" s="85"/>
    </row>
    <row r="19" spans="3:4">
      <c r="C19" s="90"/>
      <c r="D19" s="90"/>
    </row>
    <row r="20" spans="3:4">
      <c r="C20" s="90"/>
      <c r="D20" s="90"/>
    </row>
  </sheetData>
  <customSheetViews>
    <customSheetView guid="{329F5593-0D6B-4C21-9FD0-52C333171BDF}" scale="80" showGridLines="0" hiddenColumns="1" state="hidden" topLeftCell="A7">
      <selection activeCell="N7" sqref="N7:N8"/>
      <pageMargins left="0.7" right="0.7" top="0.75" bottom="0.75" header="0.3" footer="0.3"/>
      <pageSetup orientation="portrait" horizontalDpi="4294967294" verticalDpi="4294967294" r:id="rId1"/>
    </customSheetView>
  </customSheetViews>
  <mergeCells count="39">
    <mergeCell ref="K5:K6"/>
    <mergeCell ref="B1:L1"/>
    <mergeCell ref="B2:L2"/>
    <mergeCell ref="C3:L3"/>
    <mergeCell ref="C4:D4"/>
    <mergeCell ref="E4:F4"/>
    <mergeCell ref="G4:H4"/>
    <mergeCell ref="I4:J4"/>
    <mergeCell ref="K4:L4"/>
    <mergeCell ref="B5:B6"/>
    <mergeCell ref="C5:C6"/>
    <mergeCell ref="E5:E6"/>
    <mergeCell ref="G5:G6"/>
    <mergeCell ref="I5:I6"/>
    <mergeCell ref="N7:N8"/>
    <mergeCell ref="B9:B10"/>
    <mergeCell ref="C9:C10"/>
    <mergeCell ref="E9:E10"/>
    <mergeCell ref="G9:G10"/>
    <mergeCell ref="I9:I10"/>
    <mergeCell ref="K9:K10"/>
    <mergeCell ref="B7:B8"/>
    <mergeCell ref="C7:C8"/>
    <mergeCell ref="E7:E8"/>
    <mergeCell ref="G7:G8"/>
    <mergeCell ref="I7:I8"/>
    <mergeCell ref="K7:K8"/>
    <mergeCell ref="K13:K14"/>
    <mergeCell ref="B11:B12"/>
    <mergeCell ref="C11:C12"/>
    <mergeCell ref="E11:E12"/>
    <mergeCell ref="G11:G12"/>
    <mergeCell ref="I11:I12"/>
    <mergeCell ref="K11:K12"/>
    <mergeCell ref="B13:B14"/>
    <mergeCell ref="C13:C14"/>
    <mergeCell ref="E13:E14"/>
    <mergeCell ref="G13:G14"/>
    <mergeCell ref="I13:I14"/>
  </mergeCells>
  <hyperlinks>
    <hyperlink ref="N7" location="Riesgo1!G68" display="Para regresar a la caracterización del riesgo"/>
    <hyperlink ref="N7:N8" location="Riesgo2!E67" display="Para regresar a la caracterización del riesgo 2"/>
  </hyperlinks>
  <pageMargins left="0.7" right="0.7" top="0.75" bottom="0.75" header="0.3" footer="0.3"/>
  <pageSetup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5" name="Option Button 1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19050</xdr:rowOff>
                  </from>
                  <to>
                    <xdr:col>4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6" name="Option Button 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19050</xdr:rowOff>
                  </from>
                  <to>
                    <xdr:col>3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7" name="Option Button 3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19050</xdr:rowOff>
                  </from>
                  <to>
                    <xdr:col>5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8" name="Option Button 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19050</xdr:rowOff>
                  </from>
                  <to>
                    <xdr:col>7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9" name="Option Button 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4</xdr:row>
                    <xdr:rowOff>19050</xdr:rowOff>
                  </from>
                  <to>
                    <xdr:col>9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10" name="Option Button 6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19050</xdr:rowOff>
                  </from>
                  <to>
                    <xdr:col>11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1" name="Option Button 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28575</xdr:rowOff>
                  </from>
                  <to>
                    <xdr:col>3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2" name="Option Button 8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3" name="Option Button 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28575</xdr:rowOff>
                  </from>
                  <to>
                    <xdr:col>7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4" name="Option Button 1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28575</xdr:rowOff>
                  </from>
                  <to>
                    <xdr:col>9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5" name="Option Button 11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28575</xdr:rowOff>
                  </from>
                  <to>
                    <xdr:col>11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6" name="Option Button 1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28575</xdr:rowOff>
                  </from>
                  <to>
                    <xdr:col>3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7" name="Option Button 1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28575</xdr:rowOff>
                  </from>
                  <to>
                    <xdr:col>7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8" name="Option Button 1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28575</xdr:rowOff>
                  </from>
                  <to>
                    <xdr:col>9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9" name="Option Button 15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28575</xdr:rowOff>
                  </from>
                  <to>
                    <xdr:col>11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20" name="Option Button 16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19050</xdr:rowOff>
                  </from>
                  <to>
                    <xdr:col>3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21" name="Option Button 17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22" name="Option Button 1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23" name="Option Button 1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9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24" name="Option Button 20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19050</xdr:rowOff>
                  </from>
                  <to>
                    <xdr:col>11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25" name="Option Button 21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26" name="Option Button 2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27" name="Option Button 2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19050</xdr:rowOff>
                  </from>
                  <to>
                    <xdr:col>9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28" name="Option Button 24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19050</xdr:rowOff>
                  </from>
                  <to>
                    <xdr:col>11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29" name="Option Button 2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28575</xdr:rowOff>
                  </from>
                  <to>
                    <xdr:col>5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tabColor theme="2" tint="-0.249977111117893"/>
  </sheetPr>
  <dimension ref="B1:P20"/>
  <sheetViews>
    <sheetView showGridLines="0" zoomScale="80" zoomScaleNormal="80" workbookViewId="0"/>
  </sheetViews>
  <sheetFormatPr baseColWidth="10" defaultColWidth="11.5703125" defaultRowHeight="15.75"/>
  <cols>
    <col min="1" max="1" width="1" style="77" customWidth="1"/>
    <col min="2" max="2" width="23.42578125" style="77" customWidth="1"/>
    <col min="3" max="3" width="20.5703125" style="77" customWidth="1"/>
    <col min="4" max="4" width="3" style="77" customWidth="1"/>
    <col min="5" max="5" width="17.85546875" style="77" customWidth="1"/>
    <col min="6" max="6" width="3" style="77" customWidth="1"/>
    <col min="7" max="7" width="18.42578125" style="77" customWidth="1"/>
    <col min="8" max="8" width="3" style="77" customWidth="1"/>
    <col min="9" max="9" width="18.140625" style="77" customWidth="1"/>
    <col min="10" max="10" width="3" style="77" customWidth="1"/>
    <col min="11" max="11" width="18" style="77" customWidth="1"/>
    <col min="12" max="12" width="3" style="77" customWidth="1"/>
    <col min="13" max="13" width="4" style="77" customWidth="1"/>
    <col min="14" max="14" width="39.5703125" style="78" customWidth="1"/>
    <col min="15" max="15" width="11.5703125" style="78"/>
    <col min="16" max="16" width="15.7109375" style="78" hidden="1" customWidth="1"/>
    <col min="17" max="16384" width="11.5703125" style="77"/>
  </cols>
  <sheetData>
    <row r="1" spans="2:16" ht="27" customHeight="1">
      <c r="B1" s="774" t="s">
        <v>191</v>
      </c>
      <c r="C1" s="774"/>
      <c r="D1" s="774"/>
      <c r="E1" s="774"/>
      <c r="F1" s="774"/>
      <c r="G1" s="774"/>
      <c r="H1" s="774"/>
      <c r="I1" s="774"/>
      <c r="J1" s="774"/>
      <c r="K1" s="774"/>
      <c r="L1" s="774"/>
    </row>
    <row r="2" spans="2:16" ht="37.15" customHeight="1">
      <c r="B2" s="772" t="s">
        <v>192</v>
      </c>
      <c r="C2" s="773"/>
      <c r="D2" s="773"/>
      <c r="E2" s="773"/>
      <c r="F2" s="773"/>
      <c r="G2" s="773"/>
      <c r="H2" s="773"/>
      <c r="I2" s="773"/>
      <c r="J2" s="773"/>
      <c r="K2" s="773"/>
      <c r="L2" s="773"/>
    </row>
    <row r="3" spans="2:16" ht="26.45" customHeight="1">
      <c r="B3" s="79"/>
      <c r="C3" s="769" t="s">
        <v>190</v>
      </c>
      <c r="D3" s="770"/>
      <c r="E3" s="770"/>
      <c r="F3" s="770"/>
      <c r="G3" s="770"/>
      <c r="H3" s="770"/>
      <c r="I3" s="770"/>
      <c r="J3" s="770"/>
      <c r="K3" s="770"/>
      <c r="L3" s="771"/>
      <c r="N3" s="80"/>
      <c r="O3" s="80"/>
      <c r="P3" s="80"/>
    </row>
    <row r="4" spans="2:16" ht="46.9" customHeight="1">
      <c r="B4" s="81" t="s">
        <v>186</v>
      </c>
      <c r="C4" s="781" t="s">
        <v>156</v>
      </c>
      <c r="D4" s="782"/>
      <c r="E4" s="779" t="s">
        <v>157</v>
      </c>
      <c r="F4" s="779"/>
      <c r="G4" s="779" t="s">
        <v>158</v>
      </c>
      <c r="H4" s="779"/>
      <c r="I4" s="779" t="s">
        <v>159</v>
      </c>
      <c r="J4" s="779"/>
      <c r="K4" s="779" t="s">
        <v>160</v>
      </c>
      <c r="L4" s="779"/>
    </row>
    <row r="5" spans="2:16">
      <c r="B5" s="777" t="s">
        <v>187</v>
      </c>
      <c r="C5" s="780" t="s">
        <v>161</v>
      </c>
      <c r="D5" s="82"/>
      <c r="E5" s="428" t="s">
        <v>162</v>
      </c>
      <c r="F5" s="82"/>
      <c r="G5" s="428" t="s">
        <v>165</v>
      </c>
      <c r="H5" s="82"/>
      <c r="I5" s="428" t="s">
        <v>164</v>
      </c>
      <c r="J5" s="82"/>
      <c r="K5" s="428" t="s">
        <v>163</v>
      </c>
      <c r="L5" s="83"/>
    </row>
    <row r="6" spans="2:16" ht="45.6" customHeight="1" thickBot="1">
      <c r="B6" s="778"/>
      <c r="C6" s="472"/>
      <c r="D6" s="84"/>
      <c r="E6" s="472"/>
      <c r="F6" s="84"/>
      <c r="G6" s="472"/>
      <c r="H6" s="84"/>
      <c r="I6" s="472"/>
      <c r="J6" s="84"/>
      <c r="K6" s="472"/>
      <c r="L6" s="85"/>
      <c r="P6" s="91">
        <v>0</v>
      </c>
    </row>
    <row r="7" spans="2:16" ht="17.45" customHeight="1" thickTop="1">
      <c r="B7" s="777" t="s">
        <v>193</v>
      </c>
      <c r="C7" s="473" t="s">
        <v>166</v>
      </c>
      <c r="D7" s="87"/>
      <c r="E7" s="427" t="s">
        <v>167</v>
      </c>
      <c r="F7" s="88"/>
      <c r="G7" s="427" t="s">
        <v>168</v>
      </c>
      <c r="H7" s="88"/>
      <c r="I7" s="473" t="s">
        <v>169</v>
      </c>
      <c r="J7" s="88"/>
      <c r="K7" s="427" t="s">
        <v>170</v>
      </c>
      <c r="L7" s="83"/>
      <c r="N7" s="775" t="s">
        <v>245</v>
      </c>
      <c r="P7" s="89" t="str">
        <f>IF($P$6=0,"",IF(OR($P$6=1,$P$6=2,$P$6=7,$P$6=12,$P$6=16,),Datos!R2,""))</f>
        <v/>
      </c>
    </row>
    <row r="8" spans="2:16" ht="45" customHeight="1" thickBot="1">
      <c r="B8" s="778"/>
      <c r="C8" s="472"/>
      <c r="D8" s="84"/>
      <c r="E8" s="472"/>
      <c r="F8" s="84"/>
      <c r="G8" s="472"/>
      <c r="H8" s="84"/>
      <c r="I8" s="472"/>
      <c r="J8" s="84"/>
      <c r="K8" s="472"/>
      <c r="L8" s="85"/>
      <c r="N8" s="776"/>
      <c r="P8" s="89" t="str">
        <f>IF($P$6=0,"",IF(OR($P$6=3,$P$6=21,$P$6=8,$P$6=25,$P$6=17,),Datos!R3,""))</f>
        <v/>
      </c>
    </row>
    <row r="9" spans="2:16" ht="17.45" customHeight="1" thickTop="1">
      <c r="B9" s="777" t="s">
        <v>194</v>
      </c>
      <c r="C9" s="427" t="s">
        <v>181</v>
      </c>
      <c r="D9" s="88"/>
      <c r="E9" s="427" t="s">
        <v>182</v>
      </c>
      <c r="F9" s="88"/>
      <c r="G9" s="427" t="s">
        <v>183</v>
      </c>
      <c r="H9" s="88"/>
      <c r="I9" s="473" t="s">
        <v>184</v>
      </c>
      <c r="J9" s="88"/>
      <c r="K9" s="427" t="s">
        <v>185</v>
      </c>
      <c r="L9" s="83"/>
      <c r="N9" s="4"/>
      <c r="P9" s="89" t="str">
        <f>IF($P$6=0,"",IF(OR($P$6=4,$P$6=22,$P$6=9,$P$6=13,$P$6=18,),Datos!R4,""))</f>
        <v/>
      </c>
    </row>
    <row r="10" spans="2:16" ht="48" customHeight="1">
      <c r="B10" s="778"/>
      <c r="C10" s="472"/>
      <c r="D10" s="84"/>
      <c r="E10" s="472"/>
      <c r="F10" s="84"/>
      <c r="G10" s="472"/>
      <c r="H10" s="84"/>
      <c r="I10" s="472"/>
      <c r="J10" s="84"/>
      <c r="K10" s="472"/>
      <c r="L10" s="85"/>
      <c r="N10" s="5"/>
      <c r="P10" s="89" t="str">
        <f>IF($P$6=0,"",IF(OR($P$6=5,$P$6=23,$P$6=10,$P$6=14,$P$6=19,),Datos!R5,""))</f>
        <v/>
      </c>
    </row>
    <row r="11" spans="2:16" ht="17.45" customHeight="1">
      <c r="B11" s="777" t="s">
        <v>188</v>
      </c>
      <c r="C11" s="427" t="s">
        <v>171</v>
      </c>
      <c r="D11" s="88"/>
      <c r="E11" s="427" t="s">
        <v>175</v>
      </c>
      <c r="F11" s="88"/>
      <c r="G11" s="427" t="s">
        <v>172</v>
      </c>
      <c r="H11" s="88"/>
      <c r="I11" s="473" t="s">
        <v>173</v>
      </c>
      <c r="J11" s="88"/>
      <c r="K11" s="427" t="s">
        <v>174</v>
      </c>
      <c r="L11" s="83"/>
      <c r="P11" s="89" t="str">
        <f>IF($P$6=0,"",IF(OR($P$6=6,$P$6=24,$P$6=11,$P$6=15,$P$6=20,),Datos!R6,""))</f>
        <v/>
      </c>
    </row>
    <row r="12" spans="2:16" ht="63.6" customHeight="1">
      <c r="B12" s="778"/>
      <c r="C12" s="472"/>
      <c r="D12" s="84"/>
      <c r="E12" s="472"/>
      <c r="F12" s="84"/>
      <c r="G12" s="472"/>
      <c r="H12" s="84"/>
      <c r="I12" s="472"/>
      <c r="J12" s="84"/>
      <c r="K12" s="472"/>
      <c r="L12" s="85"/>
    </row>
    <row r="13" spans="2:16" ht="17.45" customHeight="1">
      <c r="B13" s="777" t="s">
        <v>189</v>
      </c>
      <c r="C13" s="427" t="s">
        <v>176</v>
      </c>
      <c r="D13" s="88"/>
      <c r="E13" s="427" t="s">
        <v>177</v>
      </c>
      <c r="F13" s="88"/>
      <c r="G13" s="427" t="s">
        <v>180</v>
      </c>
      <c r="H13" s="88"/>
      <c r="I13" s="427" t="s">
        <v>178</v>
      </c>
      <c r="J13" s="88"/>
      <c r="K13" s="427" t="s">
        <v>179</v>
      </c>
      <c r="L13" s="83"/>
      <c r="P13" s="89" t="str">
        <f>IF(P7&lt;&gt;"",P7,IF(P8&lt;&gt;"",P8,IF(P9&lt;&gt;"",P9,IF(P10&lt;&gt;"",P10,IF(P11&lt;&gt;"",P11,"")))))</f>
        <v/>
      </c>
    </row>
    <row r="14" spans="2:16" ht="45.6" customHeight="1">
      <c r="B14" s="778"/>
      <c r="C14" s="472"/>
      <c r="D14" s="84"/>
      <c r="E14" s="472"/>
      <c r="F14" s="84"/>
      <c r="G14" s="472"/>
      <c r="H14" s="84"/>
      <c r="I14" s="472"/>
      <c r="J14" s="84"/>
      <c r="K14" s="472"/>
      <c r="L14" s="85"/>
    </row>
    <row r="19" spans="3:4">
      <c r="C19" s="90"/>
      <c r="D19" s="90"/>
    </row>
    <row r="20" spans="3:4">
      <c r="C20" s="90"/>
      <c r="D20" s="90"/>
    </row>
  </sheetData>
  <customSheetViews>
    <customSheetView guid="{329F5593-0D6B-4C21-9FD0-52C333171BDF}" scale="80" showGridLines="0" hiddenColumns="1" state="hidden">
      <pageMargins left="0.7" right="0.7" top="0.75" bottom="0.75" header="0.3" footer="0.3"/>
      <pageSetup orientation="portrait" horizontalDpi="4294967294" verticalDpi="4294967294" r:id="rId1"/>
    </customSheetView>
  </customSheetViews>
  <mergeCells count="39">
    <mergeCell ref="K5:K6"/>
    <mergeCell ref="B1:L1"/>
    <mergeCell ref="B2:L2"/>
    <mergeCell ref="C3:L3"/>
    <mergeCell ref="C4:D4"/>
    <mergeCell ref="E4:F4"/>
    <mergeCell ref="G4:H4"/>
    <mergeCell ref="I4:J4"/>
    <mergeCell ref="K4:L4"/>
    <mergeCell ref="B5:B6"/>
    <mergeCell ref="C5:C6"/>
    <mergeCell ref="E5:E6"/>
    <mergeCell ref="G5:G6"/>
    <mergeCell ref="I5:I6"/>
    <mergeCell ref="N7:N8"/>
    <mergeCell ref="B9:B10"/>
    <mergeCell ref="C9:C10"/>
    <mergeCell ref="E9:E10"/>
    <mergeCell ref="G9:G10"/>
    <mergeCell ref="I9:I10"/>
    <mergeCell ref="K9:K10"/>
    <mergeCell ref="B7:B8"/>
    <mergeCell ref="C7:C8"/>
    <mergeCell ref="E7:E8"/>
    <mergeCell ref="G7:G8"/>
    <mergeCell ref="I7:I8"/>
    <mergeCell ref="K7:K8"/>
    <mergeCell ref="K13:K14"/>
    <mergeCell ref="B11:B12"/>
    <mergeCell ref="C11:C12"/>
    <mergeCell ref="E11:E12"/>
    <mergeCell ref="G11:G12"/>
    <mergeCell ref="I11:I12"/>
    <mergeCell ref="K11:K12"/>
    <mergeCell ref="B13:B14"/>
    <mergeCell ref="C13:C14"/>
    <mergeCell ref="E13:E14"/>
    <mergeCell ref="G13:G14"/>
    <mergeCell ref="I13:I14"/>
  </mergeCells>
  <hyperlinks>
    <hyperlink ref="N7" location="Riesgo1!G68" display="Para regresar a la caracterización del riesgo"/>
    <hyperlink ref="N7:N8" location="Riesgo3!E67" display="Para regresar a la caracterización del riesgo 3"/>
  </hyperlinks>
  <pageMargins left="0.7" right="0.7" top="0.75" bottom="0.75" header="0.3" footer="0.3"/>
  <pageSetup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5" name="Option Button 1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19050</xdr:rowOff>
                  </from>
                  <to>
                    <xdr:col>4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6" name="Option Button 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19050</xdr:rowOff>
                  </from>
                  <to>
                    <xdr:col>3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7" name="Option Button 3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19050</xdr:rowOff>
                  </from>
                  <to>
                    <xdr:col>5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8" name="Option Button 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19050</xdr:rowOff>
                  </from>
                  <to>
                    <xdr:col>7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9" name="Option Button 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4</xdr:row>
                    <xdr:rowOff>19050</xdr:rowOff>
                  </from>
                  <to>
                    <xdr:col>9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10" name="Option Button 6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19050</xdr:rowOff>
                  </from>
                  <to>
                    <xdr:col>11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1" name="Option Button 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28575</xdr:rowOff>
                  </from>
                  <to>
                    <xdr:col>3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2" name="Option Button 8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3" name="Option Button 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28575</xdr:rowOff>
                  </from>
                  <to>
                    <xdr:col>7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4" name="Option Button 1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28575</xdr:rowOff>
                  </from>
                  <to>
                    <xdr:col>9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5" name="Option Button 11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28575</xdr:rowOff>
                  </from>
                  <to>
                    <xdr:col>11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6" name="Option Button 1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28575</xdr:rowOff>
                  </from>
                  <to>
                    <xdr:col>3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7" name="Option Button 1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28575</xdr:rowOff>
                  </from>
                  <to>
                    <xdr:col>7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8" name="Option Button 1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28575</xdr:rowOff>
                  </from>
                  <to>
                    <xdr:col>9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9" name="Option Button 15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28575</xdr:rowOff>
                  </from>
                  <to>
                    <xdr:col>11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20" name="Option Button 16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19050</xdr:rowOff>
                  </from>
                  <to>
                    <xdr:col>3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21" name="Option Button 17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22" name="Option Button 1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23" name="Option Button 1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9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4" name="Option Button 20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19050</xdr:rowOff>
                  </from>
                  <to>
                    <xdr:col>11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5" name="Option Button 21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6" name="Option Button 2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7" name="Option Button 2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19050</xdr:rowOff>
                  </from>
                  <to>
                    <xdr:col>9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28" name="Option Button 24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19050</xdr:rowOff>
                  </from>
                  <to>
                    <xdr:col>11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3" r:id="rId29" name="Option Button 2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28575</xdr:rowOff>
                  </from>
                  <to>
                    <xdr:col>5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>
    <tabColor theme="2" tint="-0.249977111117893"/>
  </sheetPr>
  <dimension ref="B1:P20"/>
  <sheetViews>
    <sheetView showGridLines="0" topLeftCell="A13" zoomScale="80" zoomScaleNormal="80" workbookViewId="0"/>
  </sheetViews>
  <sheetFormatPr baseColWidth="10" defaultColWidth="11.5703125" defaultRowHeight="15.75"/>
  <cols>
    <col min="1" max="1" width="1" style="77" customWidth="1"/>
    <col min="2" max="2" width="23.42578125" style="77" customWidth="1"/>
    <col min="3" max="3" width="20.5703125" style="77" customWidth="1"/>
    <col min="4" max="4" width="3" style="77" customWidth="1"/>
    <col min="5" max="5" width="17.85546875" style="77" customWidth="1"/>
    <col min="6" max="6" width="3" style="77" customWidth="1"/>
    <col min="7" max="7" width="18.42578125" style="77" customWidth="1"/>
    <col min="8" max="8" width="3" style="77" customWidth="1"/>
    <col min="9" max="9" width="18.140625" style="77" customWidth="1"/>
    <col min="10" max="10" width="3" style="77" customWidth="1"/>
    <col min="11" max="11" width="18" style="77" customWidth="1"/>
    <col min="12" max="12" width="3" style="77" customWidth="1"/>
    <col min="13" max="13" width="4" style="77" customWidth="1"/>
    <col min="14" max="14" width="39.5703125" style="78" customWidth="1"/>
    <col min="15" max="15" width="11.5703125" style="78"/>
    <col min="16" max="16" width="15.7109375" style="78" hidden="1" customWidth="1"/>
    <col min="17" max="16384" width="11.5703125" style="77"/>
  </cols>
  <sheetData>
    <row r="1" spans="2:16" ht="27" customHeight="1">
      <c r="B1" s="774" t="s">
        <v>191</v>
      </c>
      <c r="C1" s="774"/>
      <c r="D1" s="774"/>
      <c r="E1" s="774"/>
      <c r="F1" s="774"/>
      <c r="G1" s="774"/>
      <c r="H1" s="774"/>
      <c r="I1" s="774"/>
      <c r="J1" s="774"/>
      <c r="K1" s="774"/>
      <c r="L1" s="774"/>
    </row>
    <row r="2" spans="2:16" ht="37.15" customHeight="1">
      <c r="B2" s="772" t="s">
        <v>192</v>
      </c>
      <c r="C2" s="773"/>
      <c r="D2" s="773"/>
      <c r="E2" s="773"/>
      <c r="F2" s="773"/>
      <c r="G2" s="773"/>
      <c r="H2" s="773"/>
      <c r="I2" s="773"/>
      <c r="J2" s="773"/>
      <c r="K2" s="773"/>
      <c r="L2" s="773"/>
    </row>
    <row r="3" spans="2:16" ht="26.45" customHeight="1">
      <c r="B3" s="79"/>
      <c r="C3" s="769" t="s">
        <v>190</v>
      </c>
      <c r="D3" s="770"/>
      <c r="E3" s="770"/>
      <c r="F3" s="770"/>
      <c r="G3" s="770"/>
      <c r="H3" s="770"/>
      <c r="I3" s="770"/>
      <c r="J3" s="770"/>
      <c r="K3" s="770"/>
      <c r="L3" s="771"/>
      <c r="N3" s="80"/>
      <c r="O3" s="80"/>
      <c r="P3" s="80"/>
    </row>
    <row r="4" spans="2:16" ht="46.9" customHeight="1">
      <c r="B4" s="81" t="s">
        <v>186</v>
      </c>
      <c r="C4" s="781" t="s">
        <v>156</v>
      </c>
      <c r="D4" s="782"/>
      <c r="E4" s="779" t="s">
        <v>157</v>
      </c>
      <c r="F4" s="779"/>
      <c r="G4" s="779" t="s">
        <v>158</v>
      </c>
      <c r="H4" s="779"/>
      <c r="I4" s="779" t="s">
        <v>159</v>
      </c>
      <c r="J4" s="779"/>
      <c r="K4" s="779" t="s">
        <v>160</v>
      </c>
      <c r="L4" s="779"/>
    </row>
    <row r="5" spans="2:16">
      <c r="B5" s="777" t="s">
        <v>187</v>
      </c>
      <c r="C5" s="780" t="s">
        <v>161</v>
      </c>
      <c r="D5" s="82"/>
      <c r="E5" s="428" t="s">
        <v>162</v>
      </c>
      <c r="F5" s="82"/>
      <c r="G5" s="428" t="s">
        <v>165</v>
      </c>
      <c r="H5" s="82"/>
      <c r="I5" s="428" t="s">
        <v>164</v>
      </c>
      <c r="J5" s="82"/>
      <c r="K5" s="428" t="s">
        <v>163</v>
      </c>
      <c r="L5" s="83"/>
    </row>
    <row r="6" spans="2:16" ht="45.6" customHeight="1" thickBot="1">
      <c r="B6" s="778"/>
      <c r="C6" s="472"/>
      <c r="D6" s="84"/>
      <c r="E6" s="472"/>
      <c r="F6" s="84"/>
      <c r="G6" s="472"/>
      <c r="H6" s="84"/>
      <c r="I6" s="472"/>
      <c r="J6" s="84"/>
      <c r="K6" s="472"/>
      <c r="L6" s="85"/>
      <c r="P6" s="91">
        <v>0</v>
      </c>
    </row>
    <row r="7" spans="2:16" ht="17.45" customHeight="1" thickTop="1">
      <c r="B7" s="777" t="s">
        <v>193</v>
      </c>
      <c r="C7" s="473" t="s">
        <v>166</v>
      </c>
      <c r="D7" s="87"/>
      <c r="E7" s="427" t="s">
        <v>167</v>
      </c>
      <c r="F7" s="88"/>
      <c r="G7" s="427" t="s">
        <v>168</v>
      </c>
      <c r="H7" s="88"/>
      <c r="I7" s="473" t="s">
        <v>169</v>
      </c>
      <c r="J7" s="88"/>
      <c r="K7" s="427" t="s">
        <v>170</v>
      </c>
      <c r="L7" s="83"/>
      <c r="N7" s="775" t="s">
        <v>246</v>
      </c>
      <c r="P7" s="89" t="str">
        <f>IF($P$6=0,"",IF(OR($P$6=1,$P$6=2,$P$6=7,$P$6=12,$P$6=16,),Datos!R2,""))</f>
        <v/>
      </c>
    </row>
    <row r="8" spans="2:16" ht="45" customHeight="1" thickBot="1">
      <c r="B8" s="778"/>
      <c r="C8" s="472"/>
      <c r="D8" s="84"/>
      <c r="E8" s="472"/>
      <c r="F8" s="84"/>
      <c r="G8" s="472"/>
      <c r="H8" s="84"/>
      <c r="I8" s="472"/>
      <c r="J8" s="84"/>
      <c r="K8" s="472"/>
      <c r="L8" s="85"/>
      <c r="N8" s="776"/>
      <c r="P8" s="89" t="str">
        <f>IF($P$6=0,"",IF(OR($P$6=3,$P$6=21,$P$6=8,$P$6=25,$P$6=17,),Datos!R3,""))</f>
        <v/>
      </c>
    </row>
    <row r="9" spans="2:16" ht="17.45" customHeight="1" thickTop="1">
      <c r="B9" s="777" t="s">
        <v>194</v>
      </c>
      <c r="C9" s="427" t="s">
        <v>181</v>
      </c>
      <c r="D9" s="88"/>
      <c r="E9" s="427" t="s">
        <v>182</v>
      </c>
      <c r="F9" s="88"/>
      <c r="G9" s="427" t="s">
        <v>183</v>
      </c>
      <c r="H9" s="88"/>
      <c r="I9" s="473" t="s">
        <v>184</v>
      </c>
      <c r="J9" s="88"/>
      <c r="K9" s="427" t="s">
        <v>185</v>
      </c>
      <c r="L9" s="83"/>
      <c r="N9" s="4"/>
      <c r="P9" s="89" t="str">
        <f>IF($P$6=0,"",IF(OR($P$6=4,$P$6=22,$P$6=9,$P$6=13,$P$6=18,),Datos!R4,""))</f>
        <v/>
      </c>
    </row>
    <row r="10" spans="2:16" ht="48" customHeight="1">
      <c r="B10" s="778"/>
      <c r="C10" s="472"/>
      <c r="D10" s="84"/>
      <c r="E10" s="472"/>
      <c r="F10" s="84"/>
      <c r="G10" s="472"/>
      <c r="H10" s="84"/>
      <c r="I10" s="472"/>
      <c r="J10" s="84"/>
      <c r="K10" s="472"/>
      <c r="L10" s="85"/>
      <c r="N10" s="5"/>
      <c r="P10" s="89" t="str">
        <f>IF($P$6=0,"",IF(OR($P$6=5,$P$6=23,$P$6=10,$P$6=14,$P$6=19,),Datos!R5,""))</f>
        <v/>
      </c>
    </row>
    <row r="11" spans="2:16" ht="17.45" customHeight="1">
      <c r="B11" s="777" t="s">
        <v>188</v>
      </c>
      <c r="C11" s="427" t="s">
        <v>171</v>
      </c>
      <c r="D11" s="88"/>
      <c r="E11" s="427" t="s">
        <v>175</v>
      </c>
      <c r="F11" s="88"/>
      <c r="G11" s="427" t="s">
        <v>172</v>
      </c>
      <c r="H11" s="88"/>
      <c r="I11" s="473" t="s">
        <v>173</v>
      </c>
      <c r="J11" s="88"/>
      <c r="K11" s="427" t="s">
        <v>174</v>
      </c>
      <c r="L11" s="83"/>
      <c r="P11" s="89" t="str">
        <f>IF($P$6=0,"",IF(OR($P$6=6,$P$6=24,$P$6=11,$P$6=15,$P$6=20,),Datos!R6,""))</f>
        <v/>
      </c>
    </row>
    <row r="12" spans="2:16" ht="63.6" customHeight="1">
      <c r="B12" s="778"/>
      <c r="C12" s="472"/>
      <c r="D12" s="84"/>
      <c r="E12" s="472"/>
      <c r="F12" s="84"/>
      <c r="G12" s="472"/>
      <c r="H12" s="84"/>
      <c r="I12" s="472"/>
      <c r="J12" s="84"/>
      <c r="K12" s="472"/>
      <c r="L12" s="85"/>
    </row>
    <row r="13" spans="2:16" ht="17.45" customHeight="1">
      <c r="B13" s="777" t="s">
        <v>189</v>
      </c>
      <c r="C13" s="427" t="s">
        <v>176</v>
      </c>
      <c r="D13" s="88"/>
      <c r="E13" s="427" t="s">
        <v>177</v>
      </c>
      <c r="F13" s="88"/>
      <c r="G13" s="427" t="s">
        <v>180</v>
      </c>
      <c r="H13" s="88"/>
      <c r="I13" s="427" t="s">
        <v>178</v>
      </c>
      <c r="J13" s="88"/>
      <c r="K13" s="427" t="s">
        <v>179</v>
      </c>
      <c r="L13" s="83"/>
      <c r="P13" s="89" t="str">
        <f>IF(P7&lt;&gt;"",P7,IF(P8&lt;&gt;"",P8,IF(P9&lt;&gt;"",P9,IF(P10&lt;&gt;"",P10,IF(P11&lt;&gt;"",P11,"")))))</f>
        <v/>
      </c>
    </row>
    <row r="14" spans="2:16" ht="45.6" customHeight="1">
      <c r="B14" s="778"/>
      <c r="C14" s="472"/>
      <c r="D14" s="84"/>
      <c r="E14" s="472"/>
      <c r="F14" s="84"/>
      <c r="G14" s="472"/>
      <c r="H14" s="84"/>
      <c r="I14" s="472"/>
      <c r="J14" s="84"/>
      <c r="K14" s="472"/>
      <c r="L14" s="85"/>
    </row>
    <row r="19" spans="3:4">
      <c r="C19" s="90"/>
      <c r="D19" s="90"/>
    </row>
    <row r="20" spans="3:4">
      <c r="C20" s="90"/>
      <c r="D20" s="90"/>
    </row>
  </sheetData>
  <customSheetViews>
    <customSheetView guid="{329F5593-0D6B-4C21-9FD0-52C333171BDF}" scale="80" showGridLines="0" hiddenColumns="1" state="hidden" topLeftCell="A13">
      <pageMargins left="0.7" right="0.7" top="0.75" bottom="0.75" header="0.3" footer="0.3"/>
      <pageSetup orientation="portrait" horizontalDpi="4294967294" verticalDpi="4294967294" r:id="rId1"/>
    </customSheetView>
  </customSheetViews>
  <mergeCells count="39">
    <mergeCell ref="K5:K6"/>
    <mergeCell ref="B1:L1"/>
    <mergeCell ref="B2:L2"/>
    <mergeCell ref="C3:L3"/>
    <mergeCell ref="C4:D4"/>
    <mergeCell ref="E4:F4"/>
    <mergeCell ref="G4:H4"/>
    <mergeCell ref="I4:J4"/>
    <mergeCell ref="K4:L4"/>
    <mergeCell ref="B5:B6"/>
    <mergeCell ref="C5:C6"/>
    <mergeCell ref="E5:E6"/>
    <mergeCell ref="G5:G6"/>
    <mergeCell ref="I5:I6"/>
    <mergeCell ref="N7:N8"/>
    <mergeCell ref="B9:B10"/>
    <mergeCell ref="C9:C10"/>
    <mergeCell ref="E9:E10"/>
    <mergeCell ref="G9:G10"/>
    <mergeCell ref="I9:I10"/>
    <mergeCell ref="K9:K10"/>
    <mergeCell ref="B7:B8"/>
    <mergeCell ref="C7:C8"/>
    <mergeCell ref="E7:E8"/>
    <mergeCell ref="G7:G8"/>
    <mergeCell ref="I7:I8"/>
    <mergeCell ref="K7:K8"/>
    <mergeCell ref="K13:K14"/>
    <mergeCell ref="B11:B12"/>
    <mergeCell ref="C11:C12"/>
    <mergeCell ref="E11:E12"/>
    <mergeCell ref="G11:G12"/>
    <mergeCell ref="I11:I12"/>
    <mergeCell ref="K11:K12"/>
    <mergeCell ref="B13:B14"/>
    <mergeCell ref="C13:C14"/>
    <mergeCell ref="E13:E14"/>
    <mergeCell ref="G13:G14"/>
    <mergeCell ref="I13:I14"/>
  </mergeCells>
  <hyperlinks>
    <hyperlink ref="N7" location="Riesgo1!G68" display="Para regresar a la caracterización del riesgo"/>
    <hyperlink ref="N7:N8" location="Riesgo4!E67" display="Para regresar a la caracterización del riesgo 4"/>
  </hyperlinks>
  <pageMargins left="0.7" right="0.7" top="0.75" bottom="0.75" header="0.3" footer="0.3"/>
  <pageSetup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5" name="Option Button 1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19050</xdr:rowOff>
                  </from>
                  <to>
                    <xdr:col>4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6" name="Option Button 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19050</xdr:rowOff>
                  </from>
                  <to>
                    <xdr:col>3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7" name="Option Button 3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19050</xdr:rowOff>
                  </from>
                  <to>
                    <xdr:col>5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8" name="Option Button 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19050</xdr:rowOff>
                  </from>
                  <to>
                    <xdr:col>7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9" name="Option Button 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4</xdr:row>
                    <xdr:rowOff>19050</xdr:rowOff>
                  </from>
                  <to>
                    <xdr:col>9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10" name="Option Button 6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19050</xdr:rowOff>
                  </from>
                  <to>
                    <xdr:col>11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1" name="Option Button 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28575</xdr:rowOff>
                  </from>
                  <to>
                    <xdr:col>3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2" name="Option Button 8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3" name="Option Button 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28575</xdr:rowOff>
                  </from>
                  <to>
                    <xdr:col>7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4" name="Option Button 1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28575</xdr:rowOff>
                  </from>
                  <to>
                    <xdr:col>9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5" name="Option Button 11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28575</xdr:rowOff>
                  </from>
                  <to>
                    <xdr:col>11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6" name="Option Button 1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28575</xdr:rowOff>
                  </from>
                  <to>
                    <xdr:col>3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7" name="Option Button 1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28575</xdr:rowOff>
                  </from>
                  <to>
                    <xdr:col>7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8" name="Option Button 1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28575</xdr:rowOff>
                  </from>
                  <to>
                    <xdr:col>9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9" name="Option Button 15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28575</xdr:rowOff>
                  </from>
                  <to>
                    <xdr:col>11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20" name="Option Button 16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19050</xdr:rowOff>
                  </from>
                  <to>
                    <xdr:col>3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21" name="Option Button 17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22" name="Option Button 1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23" name="Option Button 1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9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24" name="Option Button 20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19050</xdr:rowOff>
                  </from>
                  <to>
                    <xdr:col>11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25" name="Option Button 21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4" r:id="rId26" name="Option Button 2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5" r:id="rId27" name="Option Button 2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19050</xdr:rowOff>
                  </from>
                  <to>
                    <xdr:col>9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6" r:id="rId28" name="Option Button 24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19050</xdr:rowOff>
                  </from>
                  <to>
                    <xdr:col>11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7" r:id="rId29" name="Option Button 2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28575</xdr:rowOff>
                  </from>
                  <to>
                    <xdr:col>5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>
    <tabColor theme="2" tint="-0.249977111117893"/>
  </sheetPr>
  <dimension ref="B1:P20"/>
  <sheetViews>
    <sheetView showGridLines="0" zoomScale="80" zoomScaleNormal="80" workbookViewId="0"/>
  </sheetViews>
  <sheetFormatPr baseColWidth="10" defaultColWidth="11.5703125" defaultRowHeight="15.75"/>
  <cols>
    <col min="1" max="1" width="1" style="77" customWidth="1"/>
    <col min="2" max="2" width="23.42578125" style="77" customWidth="1"/>
    <col min="3" max="3" width="20.5703125" style="77" customWidth="1"/>
    <col min="4" max="4" width="3" style="77" customWidth="1"/>
    <col min="5" max="5" width="17.85546875" style="77" customWidth="1"/>
    <col min="6" max="6" width="3" style="77" customWidth="1"/>
    <col min="7" max="7" width="18.42578125" style="77" customWidth="1"/>
    <col min="8" max="8" width="3" style="77" customWidth="1"/>
    <col min="9" max="9" width="18.140625" style="77" customWidth="1"/>
    <col min="10" max="10" width="3" style="77" customWidth="1"/>
    <col min="11" max="11" width="18" style="77" customWidth="1"/>
    <col min="12" max="12" width="3" style="77" customWidth="1"/>
    <col min="13" max="13" width="4" style="77" customWidth="1"/>
    <col min="14" max="14" width="39.5703125" style="78" customWidth="1"/>
    <col min="15" max="15" width="11.5703125" style="78"/>
    <col min="16" max="16" width="15.7109375" style="78" hidden="1" customWidth="1"/>
    <col min="17" max="16384" width="11.5703125" style="77"/>
  </cols>
  <sheetData>
    <row r="1" spans="2:16" ht="27" customHeight="1">
      <c r="B1" s="774" t="s">
        <v>191</v>
      </c>
      <c r="C1" s="774"/>
      <c r="D1" s="774"/>
      <c r="E1" s="774"/>
      <c r="F1" s="774"/>
      <c r="G1" s="774"/>
      <c r="H1" s="774"/>
      <c r="I1" s="774"/>
      <c r="J1" s="774"/>
      <c r="K1" s="774"/>
      <c r="L1" s="774"/>
    </row>
    <row r="2" spans="2:16" ht="37.15" customHeight="1">
      <c r="B2" s="772" t="s">
        <v>192</v>
      </c>
      <c r="C2" s="773"/>
      <c r="D2" s="773"/>
      <c r="E2" s="773"/>
      <c r="F2" s="773"/>
      <c r="G2" s="773"/>
      <c r="H2" s="773"/>
      <c r="I2" s="773"/>
      <c r="J2" s="773"/>
      <c r="K2" s="773"/>
      <c r="L2" s="773"/>
    </row>
    <row r="3" spans="2:16" ht="26.45" customHeight="1">
      <c r="B3" s="79"/>
      <c r="C3" s="769" t="s">
        <v>190</v>
      </c>
      <c r="D3" s="770"/>
      <c r="E3" s="770"/>
      <c r="F3" s="770"/>
      <c r="G3" s="770"/>
      <c r="H3" s="770"/>
      <c r="I3" s="770"/>
      <c r="J3" s="770"/>
      <c r="K3" s="770"/>
      <c r="L3" s="771"/>
      <c r="N3" s="80"/>
      <c r="O3" s="80"/>
      <c r="P3" s="80"/>
    </row>
    <row r="4" spans="2:16" ht="46.9" customHeight="1">
      <c r="B4" s="81" t="s">
        <v>186</v>
      </c>
      <c r="C4" s="781" t="s">
        <v>156</v>
      </c>
      <c r="D4" s="782"/>
      <c r="E4" s="779" t="s">
        <v>157</v>
      </c>
      <c r="F4" s="779"/>
      <c r="G4" s="779" t="s">
        <v>158</v>
      </c>
      <c r="H4" s="779"/>
      <c r="I4" s="779" t="s">
        <v>159</v>
      </c>
      <c r="J4" s="779"/>
      <c r="K4" s="779" t="s">
        <v>160</v>
      </c>
      <c r="L4" s="779"/>
    </row>
    <row r="5" spans="2:16">
      <c r="B5" s="777" t="s">
        <v>187</v>
      </c>
      <c r="C5" s="780" t="s">
        <v>161</v>
      </c>
      <c r="D5" s="82"/>
      <c r="E5" s="428" t="s">
        <v>162</v>
      </c>
      <c r="F5" s="82"/>
      <c r="G5" s="428" t="s">
        <v>165</v>
      </c>
      <c r="H5" s="82"/>
      <c r="I5" s="428" t="s">
        <v>164</v>
      </c>
      <c r="J5" s="82"/>
      <c r="K5" s="428" t="s">
        <v>163</v>
      </c>
      <c r="L5" s="83"/>
    </row>
    <row r="6" spans="2:16" ht="45.6" customHeight="1" thickBot="1">
      <c r="B6" s="778"/>
      <c r="C6" s="472"/>
      <c r="D6" s="84"/>
      <c r="E6" s="472"/>
      <c r="F6" s="84"/>
      <c r="G6" s="472"/>
      <c r="H6" s="84"/>
      <c r="I6" s="472"/>
      <c r="J6" s="84"/>
      <c r="K6" s="472"/>
      <c r="L6" s="85"/>
      <c r="P6" s="91">
        <v>0</v>
      </c>
    </row>
    <row r="7" spans="2:16" ht="17.45" customHeight="1" thickTop="1">
      <c r="B7" s="777" t="s">
        <v>193</v>
      </c>
      <c r="C7" s="473" t="s">
        <v>166</v>
      </c>
      <c r="D7" s="87"/>
      <c r="E7" s="427" t="s">
        <v>167</v>
      </c>
      <c r="F7" s="88"/>
      <c r="G7" s="427" t="s">
        <v>168</v>
      </c>
      <c r="H7" s="88"/>
      <c r="I7" s="473" t="s">
        <v>169</v>
      </c>
      <c r="J7" s="88"/>
      <c r="K7" s="427" t="s">
        <v>170</v>
      </c>
      <c r="L7" s="83"/>
      <c r="N7" s="775" t="s">
        <v>247</v>
      </c>
      <c r="P7" s="89" t="str">
        <f>IF($P$6=0,"",IF(OR($P$6=1,$P$6=2,$P$6=7,$P$6=12,$P$6=16,),Datos!R2,""))</f>
        <v/>
      </c>
    </row>
    <row r="8" spans="2:16" ht="45" customHeight="1" thickBot="1">
      <c r="B8" s="778"/>
      <c r="C8" s="472"/>
      <c r="D8" s="84"/>
      <c r="E8" s="472"/>
      <c r="F8" s="84"/>
      <c r="G8" s="472"/>
      <c r="H8" s="84"/>
      <c r="I8" s="472"/>
      <c r="J8" s="84"/>
      <c r="K8" s="472"/>
      <c r="L8" s="85"/>
      <c r="N8" s="776"/>
      <c r="P8" s="89" t="str">
        <f>IF($P$6=0,"",IF(OR($P$6=3,$P$6=21,$P$6=8,$P$6=25,$P$6=17,),Datos!R3,""))</f>
        <v/>
      </c>
    </row>
    <row r="9" spans="2:16" ht="17.45" customHeight="1" thickTop="1">
      <c r="B9" s="777" t="s">
        <v>194</v>
      </c>
      <c r="C9" s="427" t="s">
        <v>181</v>
      </c>
      <c r="D9" s="88"/>
      <c r="E9" s="427" t="s">
        <v>182</v>
      </c>
      <c r="F9" s="88"/>
      <c r="G9" s="427" t="s">
        <v>183</v>
      </c>
      <c r="H9" s="88"/>
      <c r="I9" s="473" t="s">
        <v>184</v>
      </c>
      <c r="J9" s="88"/>
      <c r="K9" s="427" t="s">
        <v>185</v>
      </c>
      <c r="L9" s="83"/>
      <c r="N9" s="4"/>
      <c r="P9" s="89" t="str">
        <f>IF($P$6=0,"",IF(OR($P$6=4,$P$6=22,$P$6=9,$P$6=13,$P$6=18,),Datos!R4,""))</f>
        <v/>
      </c>
    </row>
    <row r="10" spans="2:16" ht="48" customHeight="1">
      <c r="B10" s="778"/>
      <c r="C10" s="472"/>
      <c r="D10" s="84"/>
      <c r="E10" s="472"/>
      <c r="F10" s="84"/>
      <c r="G10" s="472"/>
      <c r="H10" s="84"/>
      <c r="I10" s="472"/>
      <c r="J10" s="84"/>
      <c r="K10" s="472"/>
      <c r="L10" s="85"/>
      <c r="N10" s="5"/>
      <c r="P10" s="89" t="str">
        <f>IF($P$6=0,"",IF(OR($P$6=5,$P$6=23,$P$6=10,$P$6=14,$P$6=19,),Datos!R5,""))</f>
        <v/>
      </c>
    </row>
    <row r="11" spans="2:16" ht="17.45" customHeight="1">
      <c r="B11" s="777" t="s">
        <v>188</v>
      </c>
      <c r="C11" s="427" t="s">
        <v>171</v>
      </c>
      <c r="D11" s="88"/>
      <c r="E11" s="427" t="s">
        <v>175</v>
      </c>
      <c r="F11" s="88"/>
      <c r="G11" s="427" t="s">
        <v>172</v>
      </c>
      <c r="H11" s="88"/>
      <c r="I11" s="473" t="s">
        <v>173</v>
      </c>
      <c r="J11" s="88"/>
      <c r="K11" s="427" t="s">
        <v>174</v>
      </c>
      <c r="L11" s="83"/>
      <c r="P11" s="89" t="str">
        <f>IF($P$6=0,"",IF(OR($P$6=6,$P$6=24,$P$6=11,$P$6=15,$P$6=20,),Datos!R6,""))</f>
        <v/>
      </c>
    </row>
    <row r="12" spans="2:16" ht="63.6" customHeight="1">
      <c r="B12" s="778"/>
      <c r="C12" s="472"/>
      <c r="D12" s="84"/>
      <c r="E12" s="472"/>
      <c r="F12" s="84"/>
      <c r="G12" s="472"/>
      <c r="H12" s="84"/>
      <c r="I12" s="472"/>
      <c r="J12" s="84"/>
      <c r="K12" s="472"/>
      <c r="L12" s="85"/>
    </row>
    <row r="13" spans="2:16" ht="17.45" customHeight="1">
      <c r="B13" s="777" t="s">
        <v>189</v>
      </c>
      <c r="C13" s="427" t="s">
        <v>176</v>
      </c>
      <c r="D13" s="88"/>
      <c r="E13" s="427" t="s">
        <v>177</v>
      </c>
      <c r="F13" s="88"/>
      <c r="G13" s="427" t="s">
        <v>180</v>
      </c>
      <c r="H13" s="88"/>
      <c r="I13" s="427" t="s">
        <v>178</v>
      </c>
      <c r="J13" s="88"/>
      <c r="K13" s="427" t="s">
        <v>179</v>
      </c>
      <c r="L13" s="83"/>
      <c r="P13" s="89" t="str">
        <f>IF(P7&lt;&gt;"",P7,IF(P8&lt;&gt;"",P8,IF(P9&lt;&gt;"",P9,IF(P10&lt;&gt;"",P10,IF(P11&lt;&gt;"",P11,"")))))</f>
        <v/>
      </c>
    </row>
    <row r="14" spans="2:16" ht="45.6" customHeight="1">
      <c r="B14" s="778"/>
      <c r="C14" s="472"/>
      <c r="D14" s="84"/>
      <c r="E14" s="472"/>
      <c r="F14" s="84"/>
      <c r="G14" s="472"/>
      <c r="H14" s="84"/>
      <c r="I14" s="472"/>
      <c r="J14" s="84"/>
      <c r="K14" s="472"/>
      <c r="L14" s="85"/>
    </row>
    <row r="19" spans="3:4">
      <c r="C19" s="90"/>
      <c r="D19" s="90"/>
    </row>
    <row r="20" spans="3:4">
      <c r="C20" s="90"/>
      <c r="D20" s="90"/>
    </row>
  </sheetData>
  <customSheetViews>
    <customSheetView guid="{329F5593-0D6B-4C21-9FD0-52C333171BDF}" scale="80" showGridLines="0" hiddenColumns="1" state="hidden">
      <pageMargins left="0.7" right="0.7" top="0.75" bottom="0.75" header="0.3" footer="0.3"/>
      <pageSetup orientation="portrait" horizontalDpi="4294967294" verticalDpi="4294967294" r:id="rId1"/>
    </customSheetView>
  </customSheetViews>
  <mergeCells count="39">
    <mergeCell ref="K5:K6"/>
    <mergeCell ref="B1:L1"/>
    <mergeCell ref="B2:L2"/>
    <mergeCell ref="C3:L3"/>
    <mergeCell ref="C4:D4"/>
    <mergeCell ref="E4:F4"/>
    <mergeCell ref="G4:H4"/>
    <mergeCell ref="I4:J4"/>
    <mergeCell ref="K4:L4"/>
    <mergeCell ref="B5:B6"/>
    <mergeCell ref="C5:C6"/>
    <mergeCell ref="E5:E6"/>
    <mergeCell ref="G5:G6"/>
    <mergeCell ref="I5:I6"/>
    <mergeCell ref="N7:N8"/>
    <mergeCell ref="B9:B10"/>
    <mergeCell ref="C9:C10"/>
    <mergeCell ref="E9:E10"/>
    <mergeCell ref="G9:G10"/>
    <mergeCell ref="I9:I10"/>
    <mergeCell ref="K9:K10"/>
    <mergeCell ref="B7:B8"/>
    <mergeCell ref="C7:C8"/>
    <mergeCell ref="E7:E8"/>
    <mergeCell ref="G7:G8"/>
    <mergeCell ref="I7:I8"/>
    <mergeCell ref="K7:K8"/>
    <mergeCell ref="K13:K14"/>
    <mergeCell ref="B11:B12"/>
    <mergeCell ref="C11:C12"/>
    <mergeCell ref="E11:E12"/>
    <mergeCell ref="G11:G12"/>
    <mergeCell ref="I11:I12"/>
    <mergeCell ref="K11:K12"/>
    <mergeCell ref="B13:B14"/>
    <mergeCell ref="C13:C14"/>
    <mergeCell ref="E13:E14"/>
    <mergeCell ref="G13:G14"/>
    <mergeCell ref="I13:I14"/>
  </mergeCells>
  <hyperlinks>
    <hyperlink ref="N7" location="Riesgo1!G68" display="Para regresar a la caracterización del riesgo"/>
    <hyperlink ref="N7:N8" location="Riesgo5!E67" display="Para regresar a la caracterización del riesgo 5"/>
  </hyperlinks>
  <pageMargins left="0.7" right="0.7" top="0.75" bottom="0.75" header="0.3" footer="0.3"/>
  <pageSetup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5" name="Option Button 1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19050</xdr:rowOff>
                  </from>
                  <to>
                    <xdr:col>4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6" name="Option Button 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19050</xdr:rowOff>
                  </from>
                  <to>
                    <xdr:col>3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7" name="Option Button 3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19050</xdr:rowOff>
                  </from>
                  <to>
                    <xdr:col>5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8" name="Option Button 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19050</xdr:rowOff>
                  </from>
                  <to>
                    <xdr:col>7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9" name="Option Button 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4</xdr:row>
                    <xdr:rowOff>19050</xdr:rowOff>
                  </from>
                  <to>
                    <xdr:col>9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10" name="Option Button 6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19050</xdr:rowOff>
                  </from>
                  <to>
                    <xdr:col>11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1" name="Option Button 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28575</xdr:rowOff>
                  </from>
                  <to>
                    <xdr:col>3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2" name="Option Button 8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3" name="Option Button 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28575</xdr:rowOff>
                  </from>
                  <to>
                    <xdr:col>7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4" name="Option Button 1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28575</xdr:rowOff>
                  </from>
                  <to>
                    <xdr:col>9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5" name="Option Button 11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28575</xdr:rowOff>
                  </from>
                  <to>
                    <xdr:col>11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6" name="Option Button 1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28575</xdr:rowOff>
                  </from>
                  <to>
                    <xdr:col>3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7" name="Option Button 1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28575</xdr:rowOff>
                  </from>
                  <to>
                    <xdr:col>7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8" name="Option Button 1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28575</xdr:rowOff>
                  </from>
                  <to>
                    <xdr:col>9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9" name="Option Button 15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28575</xdr:rowOff>
                  </from>
                  <to>
                    <xdr:col>11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20" name="Option Button 16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19050</xdr:rowOff>
                  </from>
                  <to>
                    <xdr:col>3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21" name="Option Button 17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22" name="Option Button 1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23" name="Option Button 1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9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24" name="Option Button 20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19050</xdr:rowOff>
                  </from>
                  <to>
                    <xdr:col>11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25" name="Option Button 21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6" name="Option Button 2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7" name="Option Button 2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19050</xdr:rowOff>
                  </from>
                  <to>
                    <xdr:col>9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8" name="Option Button 24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19050</xdr:rowOff>
                  </from>
                  <to>
                    <xdr:col>11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9" name="Option Button 2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28575</xdr:rowOff>
                  </from>
                  <to>
                    <xdr:col>5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257"/>
  <sheetViews>
    <sheetView workbookViewId="0">
      <selection activeCell="A18" sqref="A18"/>
    </sheetView>
  </sheetViews>
  <sheetFormatPr baseColWidth="10" defaultRowHeight="15"/>
  <cols>
    <col min="1" max="1" width="51.28515625" customWidth="1"/>
    <col min="2" max="2" width="68.140625" customWidth="1"/>
    <col min="3" max="3" width="50.42578125" customWidth="1"/>
    <col min="4" max="4" width="89.7109375" bestFit="1" customWidth="1"/>
  </cols>
  <sheetData>
    <row r="1" spans="1:4">
      <c r="A1" t="s">
        <v>693</v>
      </c>
      <c r="B1" t="s">
        <v>692</v>
      </c>
      <c r="C1" t="s">
        <v>694</v>
      </c>
      <c r="D1" t="s">
        <v>691</v>
      </c>
    </row>
    <row r="2" spans="1:4" ht="25.5">
      <c r="A2" s="274" t="s">
        <v>576</v>
      </c>
      <c r="B2" s="275" t="s">
        <v>541</v>
      </c>
      <c r="C2" s="274" t="s">
        <v>576</v>
      </c>
      <c r="D2" s="274" t="s">
        <v>576</v>
      </c>
    </row>
    <row r="3" spans="1:4" ht="25.5">
      <c r="A3" s="277" t="s">
        <v>530</v>
      </c>
      <c r="B3" s="275" t="s">
        <v>542</v>
      </c>
      <c r="C3" s="275" t="s">
        <v>541</v>
      </c>
      <c r="D3" s="275" t="s">
        <v>541</v>
      </c>
    </row>
    <row r="4" spans="1:4" ht="25.5">
      <c r="A4" s="274" t="s">
        <v>531</v>
      </c>
      <c r="B4" s="275" t="s">
        <v>543</v>
      </c>
      <c r="C4" s="277" t="s">
        <v>530</v>
      </c>
      <c r="D4" s="276" t="s">
        <v>577</v>
      </c>
    </row>
    <row r="5" spans="1:4">
      <c r="A5" s="274" t="s">
        <v>532</v>
      </c>
      <c r="B5" s="275" t="s">
        <v>544</v>
      </c>
      <c r="C5" s="275" t="s">
        <v>542</v>
      </c>
      <c r="D5" s="276" t="s">
        <v>578</v>
      </c>
    </row>
    <row r="6" spans="1:4">
      <c r="A6" s="274" t="s">
        <v>533</v>
      </c>
      <c r="B6" s="278" t="s">
        <v>545</v>
      </c>
      <c r="C6" s="275" t="s">
        <v>543</v>
      </c>
      <c r="D6" s="277" t="s">
        <v>530</v>
      </c>
    </row>
    <row r="7" spans="1:4">
      <c r="A7" s="274" t="s">
        <v>534</v>
      </c>
      <c r="B7" s="275" t="s">
        <v>546</v>
      </c>
      <c r="C7" s="274" t="s">
        <v>531</v>
      </c>
      <c r="D7" s="275" t="s">
        <v>542</v>
      </c>
    </row>
    <row r="8" spans="1:4">
      <c r="A8" s="274" t="s">
        <v>535</v>
      </c>
      <c r="B8" s="275" t="s">
        <v>547</v>
      </c>
      <c r="C8" s="275" t="s">
        <v>544</v>
      </c>
      <c r="D8" s="276" t="s">
        <v>579</v>
      </c>
    </row>
    <row r="9" spans="1:4">
      <c r="A9" s="274" t="s">
        <v>536</v>
      </c>
      <c r="B9" s="275" t="s">
        <v>548</v>
      </c>
      <c r="C9" s="278" t="s">
        <v>545</v>
      </c>
      <c r="D9" s="276" t="s">
        <v>580</v>
      </c>
    </row>
    <row r="10" spans="1:4">
      <c r="A10" s="274" t="s">
        <v>537</v>
      </c>
      <c r="B10" s="275" t="s">
        <v>549</v>
      </c>
      <c r="C10" s="275" t="s">
        <v>546</v>
      </c>
      <c r="D10" s="276" t="s">
        <v>581</v>
      </c>
    </row>
    <row r="11" spans="1:4" ht="25.5">
      <c r="A11" s="274" t="s">
        <v>838</v>
      </c>
      <c r="B11" s="275" t="s">
        <v>550</v>
      </c>
      <c r="C11" s="274" t="s">
        <v>532</v>
      </c>
      <c r="D11" s="276" t="s">
        <v>582</v>
      </c>
    </row>
    <row r="12" spans="1:4">
      <c r="A12" s="274" t="s">
        <v>539</v>
      </c>
      <c r="B12" s="275" t="s">
        <v>551</v>
      </c>
      <c r="C12" s="275" t="s">
        <v>547</v>
      </c>
      <c r="D12" s="276" t="s">
        <v>583</v>
      </c>
    </row>
    <row r="13" spans="1:4">
      <c r="A13" s="274" t="s">
        <v>671</v>
      </c>
      <c r="B13" s="275" t="s">
        <v>552</v>
      </c>
      <c r="C13" s="275" t="s">
        <v>548</v>
      </c>
      <c r="D13" s="275" t="s">
        <v>543</v>
      </c>
    </row>
    <row r="14" spans="1:4">
      <c r="A14" s="274" t="s">
        <v>679</v>
      </c>
      <c r="B14" s="275" t="s">
        <v>553</v>
      </c>
      <c r="C14" s="275" t="s">
        <v>549</v>
      </c>
      <c r="D14" s="276" t="s">
        <v>584</v>
      </c>
    </row>
    <row r="15" spans="1:4">
      <c r="A15" s="274" t="s">
        <v>540</v>
      </c>
      <c r="B15" s="275" t="s">
        <v>554</v>
      </c>
      <c r="C15" s="274" t="s">
        <v>533</v>
      </c>
      <c r="D15" s="276" t="s">
        <v>585</v>
      </c>
    </row>
    <row r="16" spans="1:4" ht="25.5">
      <c r="B16" s="275" t="s">
        <v>555</v>
      </c>
      <c r="C16" s="275" t="s">
        <v>550</v>
      </c>
      <c r="D16" s="274" t="s">
        <v>531</v>
      </c>
    </row>
    <row r="17" spans="2:4">
      <c r="B17" s="275" t="s">
        <v>556</v>
      </c>
      <c r="C17" s="275" t="s">
        <v>551</v>
      </c>
      <c r="D17" s="275" t="s">
        <v>544</v>
      </c>
    </row>
    <row r="18" spans="2:4">
      <c r="B18" s="275" t="s">
        <v>557</v>
      </c>
      <c r="C18" s="275" t="s">
        <v>552</v>
      </c>
      <c r="D18" s="276" t="s">
        <v>586</v>
      </c>
    </row>
    <row r="19" spans="2:4">
      <c r="B19" s="275" t="s">
        <v>558</v>
      </c>
      <c r="C19" s="275" t="s">
        <v>553</v>
      </c>
      <c r="D19" s="276" t="s">
        <v>587</v>
      </c>
    </row>
    <row r="20" spans="2:4">
      <c r="B20" s="275" t="s">
        <v>559</v>
      </c>
      <c r="C20" s="274" t="s">
        <v>534</v>
      </c>
      <c r="D20" s="278" t="s">
        <v>545</v>
      </c>
    </row>
    <row r="21" spans="2:4">
      <c r="B21" s="275" t="s">
        <v>560</v>
      </c>
      <c r="C21" s="275" t="s">
        <v>554</v>
      </c>
      <c r="D21" s="276" t="s">
        <v>588</v>
      </c>
    </row>
    <row r="22" spans="2:4">
      <c r="B22" s="275" t="s">
        <v>561</v>
      </c>
      <c r="C22" s="274" t="s">
        <v>535</v>
      </c>
      <c r="D22" s="304" t="s">
        <v>695</v>
      </c>
    </row>
    <row r="23" spans="2:4">
      <c r="B23" s="275" t="s">
        <v>562</v>
      </c>
      <c r="C23" s="275" t="s">
        <v>555</v>
      </c>
      <c r="D23" s="276" t="s">
        <v>589</v>
      </c>
    </row>
    <row r="24" spans="2:4">
      <c r="B24" s="275" t="s">
        <v>563</v>
      </c>
      <c r="C24" s="275" t="s">
        <v>556</v>
      </c>
      <c r="D24" s="275" t="s">
        <v>546</v>
      </c>
    </row>
    <row r="25" spans="2:4">
      <c r="B25" s="278" t="s">
        <v>564</v>
      </c>
      <c r="C25" s="274" t="s">
        <v>536</v>
      </c>
      <c r="D25" s="276" t="s">
        <v>590</v>
      </c>
    </row>
    <row r="26" spans="2:4" ht="25.5">
      <c r="B26" s="275" t="s">
        <v>565</v>
      </c>
      <c r="C26" s="275" t="s">
        <v>557</v>
      </c>
      <c r="D26" s="274" t="s">
        <v>532</v>
      </c>
    </row>
    <row r="27" spans="2:4">
      <c r="B27" s="275" t="s">
        <v>566</v>
      </c>
      <c r="C27" s="275" t="s">
        <v>558</v>
      </c>
      <c r="D27" s="275" t="s">
        <v>547</v>
      </c>
    </row>
    <row r="28" spans="2:4">
      <c r="B28" s="278" t="s">
        <v>567</v>
      </c>
      <c r="C28" s="275" t="s">
        <v>559</v>
      </c>
      <c r="D28" s="276" t="s">
        <v>591</v>
      </c>
    </row>
    <row r="29" spans="2:4">
      <c r="B29" s="275" t="s">
        <v>568</v>
      </c>
      <c r="C29" s="275" t="s">
        <v>560</v>
      </c>
      <c r="D29" s="276" t="s">
        <v>592</v>
      </c>
    </row>
    <row r="30" spans="2:4" ht="25.5">
      <c r="B30" s="275" t="s">
        <v>569</v>
      </c>
      <c r="C30" s="275" t="s">
        <v>561</v>
      </c>
      <c r="D30" s="276" t="s">
        <v>593</v>
      </c>
    </row>
    <row r="31" spans="2:4">
      <c r="B31" s="275" t="s">
        <v>570</v>
      </c>
      <c r="C31" s="275" t="s">
        <v>562</v>
      </c>
      <c r="D31" s="276" t="s">
        <v>594</v>
      </c>
    </row>
    <row r="32" spans="2:4" ht="25.5">
      <c r="B32" s="275" t="s">
        <v>571</v>
      </c>
      <c r="C32" s="275" t="s">
        <v>563</v>
      </c>
      <c r="D32" s="275" t="s">
        <v>548</v>
      </c>
    </row>
    <row r="33" spans="2:4">
      <c r="B33" s="275" t="s">
        <v>572</v>
      </c>
      <c r="C33" s="274" t="s">
        <v>537</v>
      </c>
      <c r="D33" s="276" t="s">
        <v>595</v>
      </c>
    </row>
    <row r="34" spans="2:4">
      <c r="B34" s="275" t="s">
        <v>573</v>
      </c>
      <c r="C34" s="278" t="s">
        <v>564</v>
      </c>
      <c r="D34" s="276" t="s">
        <v>596</v>
      </c>
    </row>
    <row r="35" spans="2:4">
      <c r="B35" s="275" t="s">
        <v>574</v>
      </c>
      <c r="C35" s="275" t="s">
        <v>565</v>
      </c>
      <c r="D35" s="276" t="s">
        <v>597</v>
      </c>
    </row>
    <row r="36" spans="2:4" ht="25.5">
      <c r="B36" s="279" t="s">
        <v>575</v>
      </c>
      <c r="C36" s="274" t="s">
        <v>838</v>
      </c>
      <c r="D36" s="275" t="s">
        <v>549</v>
      </c>
    </row>
    <row r="37" spans="2:4" ht="25.5">
      <c r="C37" s="275" t="s">
        <v>566</v>
      </c>
      <c r="D37" s="276" t="s">
        <v>598</v>
      </c>
    </row>
    <row r="38" spans="2:4" ht="25.5">
      <c r="C38" s="278" t="s">
        <v>567</v>
      </c>
      <c r="D38" s="276" t="s">
        <v>599</v>
      </c>
    </row>
    <row r="39" spans="2:4">
      <c r="C39" s="275" t="s">
        <v>568</v>
      </c>
      <c r="D39" s="276" t="s">
        <v>600</v>
      </c>
    </row>
    <row r="40" spans="2:4">
      <c r="C40" s="274" t="s">
        <v>539</v>
      </c>
      <c r="D40" s="274" t="s">
        <v>533</v>
      </c>
    </row>
    <row r="41" spans="2:4" ht="25.5">
      <c r="C41" s="275" t="s">
        <v>569</v>
      </c>
      <c r="D41" s="275" t="s">
        <v>550</v>
      </c>
    </row>
    <row r="42" spans="2:4" ht="25.5">
      <c r="C42" s="275" t="s">
        <v>570</v>
      </c>
      <c r="D42" s="276" t="s">
        <v>601</v>
      </c>
    </row>
    <row r="43" spans="2:4">
      <c r="C43" s="274" t="s">
        <v>671</v>
      </c>
      <c r="D43" s="276" t="s">
        <v>602</v>
      </c>
    </row>
    <row r="44" spans="2:4" ht="25.5">
      <c r="C44" s="275" t="s">
        <v>571</v>
      </c>
      <c r="D44" s="275" t="s">
        <v>551</v>
      </c>
    </row>
    <row r="45" spans="2:4">
      <c r="C45" s="274" t="s">
        <v>679</v>
      </c>
      <c r="D45" s="276" t="s">
        <v>603</v>
      </c>
    </row>
    <row r="46" spans="2:4" ht="25.5">
      <c r="C46" s="275" t="s">
        <v>572</v>
      </c>
      <c r="D46" s="276" t="s">
        <v>604</v>
      </c>
    </row>
    <row r="47" spans="2:4">
      <c r="C47" s="275" t="s">
        <v>573</v>
      </c>
      <c r="D47" s="276" t="s">
        <v>605</v>
      </c>
    </row>
    <row r="48" spans="2:4">
      <c r="C48" s="274" t="s">
        <v>540</v>
      </c>
      <c r="D48" s="276" t="s">
        <v>606</v>
      </c>
    </row>
    <row r="49" spans="3:4" ht="25.5">
      <c r="C49" s="275" t="s">
        <v>574</v>
      </c>
      <c r="D49" s="276" t="s">
        <v>607</v>
      </c>
    </row>
    <row r="50" spans="3:4">
      <c r="C50" s="279" t="s">
        <v>575</v>
      </c>
      <c r="D50" s="276" t="s">
        <v>608</v>
      </c>
    </row>
    <row r="51" spans="3:4">
      <c r="D51" s="275" t="s">
        <v>552</v>
      </c>
    </row>
    <row r="52" spans="3:4">
      <c r="D52" s="276" t="s">
        <v>609</v>
      </c>
    </row>
    <row r="53" spans="3:4">
      <c r="D53" s="275" t="s">
        <v>553</v>
      </c>
    </row>
    <row r="54" spans="3:4">
      <c r="D54" s="276" t="s">
        <v>610</v>
      </c>
    </row>
    <row r="55" spans="3:4">
      <c r="D55" s="276" t="s">
        <v>611</v>
      </c>
    </row>
    <row r="56" spans="3:4">
      <c r="D56" s="276" t="s">
        <v>612</v>
      </c>
    </row>
    <row r="57" spans="3:4">
      <c r="D57" s="276" t="s">
        <v>613</v>
      </c>
    </row>
    <row r="58" spans="3:4">
      <c r="D58" s="276" t="s">
        <v>614</v>
      </c>
    </row>
    <row r="59" spans="3:4">
      <c r="D59" s="274" t="s">
        <v>534</v>
      </c>
    </row>
    <row r="60" spans="3:4">
      <c r="D60" s="275" t="s">
        <v>554</v>
      </c>
    </row>
    <row r="61" spans="3:4">
      <c r="D61" s="276" t="s">
        <v>615</v>
      </c>
    </row>
    <row r="62" spans="3:4">
      <c r="D62" s="276" t="s">
        <v>616</v>
      </c>
    </row>
    <row r="63" spans="3:4">
      <c r="D63" s="274" t="s">
        <v>535</v>
      </c>
    </row>
    <row r="64" spans="3:4">
      <c r="D64" s="275" t="s">
        <v>555</v>
      </c>
    </row>
    <row r="65" spans="4:4">
      <c r="D65" s="276" t="s">
        <v>617</v>
      </c>
    </row>
    <row r="66" spans="4:4">
      <c r="D66" s="276" t="s">
        <v>618</v>
      </c>
    </row>
    <row r="67" spans="4:4">
      <c r="D67" s="276" t="s">
        <v>619</v>
      </c>
    </row>
    <row r="68" spans="4:4">
      <c r="D68" s="276" t="s">
        <v>620</v>
      </c>
    </row>
    <row r="69" spans="4:4">
      <c r="D69" s="276" t="s">
        <v>621</v>
      </c>
    </row>
    <row r="70" spans="4:4">
      <c r="D70" s="276" t="s">
        <v>622</v>
      </c>
    </row>
    <row r="71" spans="4:4">
      <c r="D71" s="275" t="s">
        <v>556</v>
      </c>
    </row>
    <row r="72" spans="4:4">
      <c r="D72" s="276" t="s">
        <v>623</v>
      </c>
    </row>
    <row r="73" spans="4:4">
      <c r="D73" s="276" t="s">
        <v>624</v>
      </c>
    </row>
    <row r="74" spans="4:4">
      <c r="D74" s="276" t="s">
        <v>625</v>
      </c>
    </row>
    <row r="75" spans="4:4">
      <c r="D75" s="276" t="s">
        <v>626</v>
      </c>
    </row>
    <row r="76" spans="4:4">
      <c r="D76" s="276" t="s">
        <v>627</v>
      </c>
    </row>
    <row r="77" spans="4:4">
      <c r="D77" s="276" t="s">
        <v>628</v>
      </c>
    </row>
    <row r="78" spans="4:4">
      <c r="D78" s="276" t="s">
        <v>629</v>
      </c>
    </row>
    <row r="79" spans="4:4">
      <c r="D79" s="276" t="s">
        <v>630</v>
      </c>
    </row>
    <row r="80" spans="4:4">
      <c r="D80" s="276" t="s">
        <v>631</v>
      </c>
    </row>
    <row r="81" spans="4:4">
      <c r="D81" s="274" t="s">
        <v>536</v>
      </c>
    </row>
    <row r="82" spans="4:4">
      <c r="D82" s="275" t="s">
        <v>557</v>
      </c>
    </row>
    <row r="83" spans="4:4">
      <c r="D83" s="276" t="s">
        <v>632</v>
      </c>
    </row>
    <row r="84" spans="4:4">
      <c r="D84" s="276" t="s">
        <v>633</v>
      </c>
    </row>
    <row r="85" spans="4:4">
      <c r="D85" s="276" t="s">
        <v>634</v>
      </c>
    </row>
    <row r="86" spans="4:4">
      <c r="D86" s="276" t="s">
        <v>635</v>
      </c>
    </row>
    <row r="87" spans="4:4">
      <c r="D87" s="275" t="s">
        <v>558</v>
      </c>
    </row>
    <row r="88" spans="4:4">
      <c r="D88" s="276" t="s">
        <v>636</v>
      </c>
    </row>
    <row r="89" spans="4:4">
      <c r="D89" s="275" t="s">
        <v>559</v>
      </c>
    </row>
    <row r="90" spans="4:4">
      <c r="D90" s="276" t="s">
        <v>637</v>
      </c>
    </row>
    <row r="91" spans="4:4">
      <c r="D91" s="275" t="s">
        <v>560</v>
      </c>
    </row>
    <row r="92" spans="4:4">
      <c r="D92" s="276" t="s">
        <v>638</v>
      </c>
    </row>
    <row r="93" spans="4:4">
      <c r="D93" s="276" t="s">
        <v>639</v>
      </c>
    </row>
    <row r="94" spans="4:4">
      <c r="D94" s="276" t="s">
        <v>640</v>
      </c>
    </row>
    <row r="95" spans="4:4">
      <c r="D95" s="276" t="s">
        <v>641</v>
      </c>
    </row>
    <row r="96" spans="4:4">
      <c r="D96" s="275" t="s">
        <v>561</v>
      </c>
    </row>
    <row r="97" spans="4:4">
      <c r="D97" s="276" t="s">
        <v>642</v>
      </c>
    </row>
    <row r="98" spans="4:4">
      <c r="D98" s="275" t="s">
        <v>562</v>
      </c>
    </row>
    <row r="99" spans="4:4">
      <c r="D99" s="276" t="s">
        <v>643</v>
      </c>
    </row>
    <row r="100" spans="4:4">
      <c r="D100" s="276" t="s">
        <v>644</v>
      </c>
    </row>
    <row r="101" spans="4:4">
      <c r="D101" s="275" t="s">
        <v>563</v>
      </c>
    </row>
    <row r="102" spans="4:4">
      <c r="D102" s="276" t="s">
        <v>645</v>
      </c>
    </row>
    <row r="103" spans="4:4">
      <c r="D103" s="274" t="s">
        <v>537</v>
      </c>
    </row>
    <row r="104" spans="4:4">
      <c r="D104" s="278" t="s">
        <v>564</v>
      </c>
    </row>
    <row r="105" spans="4:4">
      <c r="D105" s="276" t="s">
        <v>646</v>
      </c>
    </row>
    <row r="106" spans="4:4">
      <c r="D106" s="276" t="s">
        <v>647</v>
      </c>
    </row>
    <row r="107" spans="4:4">
      <c r="D107" s="276" t="s">
        <v>648</v>
      </c>
    </row>
    <row r="108" spans="4:4">
      <c r="D108" s="275" t="s">
        <v>565</v>
      </c>
    </row>
    <row r="109" spans="4:4">
      <c r="D109" s="276" t="s">
        <v>649</v>
      </c>
    </row>
    <row r="110" spans="4:4">
      <c r="D110" s="276" t="s">
        <v>650</v>
      </c>
    </row>
    <row r="111" spans="4:4">
      <c r="D111" s="276" t="s">
        <v>651</v>
      </c>
    </row>
    <row r="112" spans="4:4">
      <c r="D112" s="276" t="s">
        <v>652</v>
      </c>
    </row>
    <row r="113" spans="4:4">
      <c r="D113" s="274" t="s">
        <v>538</v>
      </c>
    </row>
    <row r="114" spans="4:4">
      <c r="D114" s="275" t="s">
        <v>566</v>
      </c>
    </row>
    <row r="115" spans="4:4">
      <c r="D115" s="276" t="s">
        <v>653</v>
      </c>
    </row>
    <row r="116" spans="4:4">
      <c r="D116" s="276" t="s">
        <v>654</v>
      </c>
    </row>
    <row r="117" spans="4:4">
      <c r="D117" s="276" t="s">
        <v>655</v>
      </c>
    </row>
    <row r="118" spans="4:4">
      <c r="D118" s="278" t="s">
        <v>567</v>
      </c>
    </row>
    <row r="119" spans="4:4">
      <c r="D119" s="276" t="s">
        <v>656</v>
      </c>
    </row>
    <row r="120" spans="4:4">
      <c r="D120" s="276" t="s">
        <v>657</v>
      </c>
    </row>
    <row r="121" spans="4:4" ht="30">
      <c r="D121" s="276" t="s">
        <v>658</v>
      </c>
    </row>
    <row r="122" spans="4:4">
      <c r="D122" s="276" t="s">
        <v>659</v>
      </c>
    </row>
    <row r="123" spans="4:4">
      <c r="D123" s="276" t="s">
        <v>660</v>
      </c>
    </row>
    <row r="124" spans="4:4">
      <c r="D124" s="276" t="s">
        <v>661</v>
      </c>
    </row>
    <row r="125" spans="4:4">
      <c r="D125" s="276" t="s">
        <v>662</v>
      </c>
    </row>
    <row r="126" spans="4:4">
      <c r="D126" s="276" t="s">
        <v>663</v>
      </c>
    </row>
    <row r="127" spans="4:4">
      <c r="D127" s="276" t="s">
        <v>664</v>
      </c>
    </row>
    <row r="128" spans="4:4">
      <c r="D128" s="275" t="s">
        <v>568</v>
      </c>
    </row>
    <row r="129" spans="4:4">
      <c r="D129" s="276" t="s">
        <v>665</v>
      </c>
    </row>
    <row r="130" spans="4:4">
      <c r="D130" s="274" t="s">
        <v>539</v>
      </c>
    </row>
    <row r="131" spans="4:4">
      <c r="D131" s="275" t="s">
        <v>569</v>
      </c>
    </row>
    <row r="132" spans="4:4">
      <c r="D132" s="276" t="s">
        <v>666</v>
      </c>
    </row>
    <row r="133" spans="4:4">
      <c r="D133" s="276" t="s">
        <v>667</v>
      </c>
    </row>
    <row r="134" spans="4:4">
      <c r="D134" s="276" t="s">
        <v>668</v>
      </c>
    </row>
    <row r="135" spans="4:4">
      <c r="D135" s="275" t="s">
        <v>570</v>
      </c>
    </row>
    <row r="136" spans="4:4">
      <c r="D136" s="276" t="s">
        <v>669</v>
      </c>
    </row>
    <row r="137" spans="4:4">
      <c r="D137" s="276" t="s">
        <v>670</v>
      </c>
    </row>
    <row r="138" spans="4:4">
      <c r="D138" s="274" t="s">
        <v>671</v>
      </c>
    </row>
    <row r="139" spans="4:4">
      <c r="D139" s="275" t="s">
        <v>571</v>
      </c>
    </row>
    <row r="140" spans="4:4">
      <c r="D140" s="276" t="s">
        <v>672</v>
      </c>
    </row>
    <row r="141" spans="4:4">
      <c r="D141" s="276" t="s">
        <v>673</v>
      </c>
    </row>
    <row r="142" spans="4:4">
      <c r="D142" s="276" t="s">
        <v>674</v>
      </c>
    </row>
    <row r="143" spans="4:4">
      <c r="D143" s="276" t="s">
        <v>675</v>
      </c>
    </row>
    <row r="144" spans="4:4">
      <c r="D144" s="276" t="s">
        <v>676</v>
      </c>
    </row>
    <row r="145" spans="4:4">
      <c r="D145" s="276" t="s">
        <v>677</v>
      </c>
    </row>
    <row r="146" spans="4:4">
      <c r="D146" s="276" t="s">
        <v>678</v>
      </c>
    </row>
    <row r="147" spans="4:4">
      <c r="D147" s="274" t="s">
        <v>679</v>
      </c>
    </row>
    <row r="148" spans="4:4">
      <c r="D148" s="275" t="s">
        <v>572</v>
      </c>
    </row>
    <row r="149" spans="4:4">
      <c r="D149" s="304" t="s">
        <v>696</v>
      </c>
    </row>
    <row r="150" spans="4:4">
      <c r="D150" s="276" t="s">
        <v>680</v>
      </c>
    </row>
    <row r="151" spans="4:4" ht="30">
      <c r="D151" s="276" t="s">
        <v>681</v>
      </c>
    </row>
    <row r="152" spans="4:4">
      <c r="D152" s="275" t="s">
        <v>573</v>
      </c>
    </row>
    <row r="153" spans="4:4">
      <c r="D153" s="276" t="s">
        <v>682</v>
      </c>
    </row>
    <row r="154" spans="4:4">
      <c r="D154" s="274" t="s">
        <v>540</v>
      </c>
    </row>
    <row r="155" spans="4:4">
      <c r="D155" s="275" t="s">
        <v>574</v>
      </c>
    </row>
    <row r="156" spans="4:4">
      <c r="D156" s="276" t="s">
        <v>683</v>
      </c>
    </row>
    <row r="157" spans="4:4">
      <c r="D157" s="276" t="s">
        <v>684</v>
      </c>
    </row>
    <row r="158" spans="4:4">
      <c r="D158" s="276" t="s">
        <v>685</v>
      </c>
    </row>
    <row r="159" spans="4:4">
      <c r="D159" s="276" t="s">
        <v>686</v>
      </c>
    </row>
    <row r="160" spans="4:4">
      <c r="D160" s="276" t="s">
        <v>687</v>
      </c>
    </row>
    <row r="161" spans="4:4">
      <c r="D161" s="279" t="s">
        <v>575</v>
      </c>
    </row>
    <row r="162" spans="4:4">
      <c r="D162" s="276" t="s">
        <v>688</v>
      </c>
    </row>
    <row r="163" spans="4:4">
      <c r="D163" s="276" t="s">
        <v>689</v>
      </c>
    </row>
    <row r="164" spans="4:4">
      <c r="D164" s="276" t="s">
        <v>690</v>
      </c>
    </row>
    <row r="165" spans="4:4">
      <c r="D165" t="s">
        <v>470</v>
      </c>
    </row>
    <row r="166" spans="4:4">
      <c r="D166" t="s">
        <v>470</v>
      </c>
    </row>
    <row r="167" spans="4:4">
      <c r="D167" t="s">
        <v>470</v>
      </c>
    </row>
    <row r="168" spans="4:4">
      <c r="D168" t="s">
        <v>470</v>
      </c>
    </row>
    <row r="169" spans="4:4">
      <c r="D169" t="s">
        <v>470</v>
      </c>
    </row>
    <row r="170" spans="4:4">
      <c r="D170" t="s">
        <v>470</v>
      </c>
    </row>
    <row r="171" spans="4:4">
      <c r="D171" t="s">
        <v>470</v>
      </c>
    </row>
    <row r="172" spans="4:4">
      <c r="D172" t="s">
        <v>470</v>
      </c>
    </row>
    <row r="173" spans="4:4">
      <c r="D173" t="s">
        <v>470</v>
      </c>
    </row>
    <row r="174" spans="4:4">
      <c r="D174" t="s">
        <v>470</v>
      </c>
    </row>
    <row r="175" spans="4:4">
      <c r="D175" t="s">
        <v>470</v>
      </c>
    </row>
    <row r="176" spans="4:4">
      <c r="D176" t="s">
        <v>470</v>
      </c>
    </row>
    <row r="177" spans="4:4">
      <c r="D177" t="s">
        <v>470</v>
      </c>
    </row>
    <row r="178" spans="4:4">
      <c r="D178" t="s">
        <v>470</v>
      </c>
    </row>
    <row r="179" spans="4:4">
      <c r="D179" t="s">
        <v>470</v>
      </c>
    </row>
    <row r="180" spans="4:4">
      <c r="D180" t="s">
        <v>470</v>
      </c>
    </row>
    <row r="181" spans="4:4">
      <c r="D181" t="s">
        <v>470</v>
      </c>
    </row>
    <row r="182" spans="4:4">
      <c r="D182" t="s">
        <v>470</v>
      </c>
    </row>
    <row r="183" spans="4:4">
      <c r="D183" t="s">
        <v>470</v>
      </c>
    </row>
    <row r="184" spans="4:4">
      <c r="D184" t="s">
        <v>470</v>
      </c>
    </row>
    <row r="185" spans="4:4">
      <c r="D185" t="s">
        <v>470</v>
      </c>
    </row>
    <row r="186" spans="4:4">
      <c r="D186" t="s">
        <v>470</v>
      </c>
    </row>
    <row r="187" spans="4:4">
      <c r="D187" t="s">
        <v>470</v>
      </c>
    </row>
    <row r="188" spans="4:4">
      <c r="D188" t="s">
        <v>470</v>
      </c>
    </row>
    <row r="189" spans="4:4">
      <c r="D189" t="s">
        <v>470</v>
      </c>
    </row>
    <row r="190" spans="4:4">
      <c r="D190" t="s">
        <v>470</v>
      </c>
    </row>
    <row r="191" spans="4:4">
      <c r="D191" t="s">
        <v>470</v>
      </c>
    </row>
    <row r="192" spans="4:4">
      <c r="D192" t="s">
        <v>470</v>
      </c>
    </row>
    <row r="193" spans="4:4">
      <c r="D193" t="s">
        <v>470</v>
      </c>
    </row>
    <row r="194" spans="4:4">
      <c r="D194" t="s">
        <v>470</v>
      </c>
    </row>
    <row r="195" spans="4:4">
      <c r="D195" t="s">
        <v>470</v>
      </c>
    </row>
    <row r="196" spans="4:4">
      <c r="D196" t="s">
        <v>470</v>
      </c>
    </row>
    <row r="197" spans="4:4">
      <c r="D197" t="s">
        <v>470</v>
      </c>
    </row>
    <row r="198" spans="4:4">
      <c r="D198" t="s">
        <v>470</v>
      </c>
    </row>
    <row r="199" spans="4:4">
      <c r="D199" t="s">
        <v>470</v>
      </c>
    </row>
    <row r="200" spans="4:4">
      <c r="D200" t="s">
        <v>470</v>
      </c>
    </row>
    <row r="201" spans="4:4">
      <c r="D201" t="s">
        <v>470</v>
      </c>
    </row>
    <row r="202" spans="4:4">
      <c r="D202" t="s">
        <v>470</v>
      </c>
    </row>
    <row r="203" spans="4:4">
      <c r="D203" t="s">
        <v>470</v>
      </c>
    </row>
    <row r="204" spans="4:4">
      <c r="D204" t="s">
        <v>470</v>
      </c>
    </row>
    <row r="205" spans="4:4">
      <c r="D205" t="s">
        <v>470</v>
      </c>
    </row>
    <row r="206" spans="4:4">
      <c r="D206" t="s">
        <v>470</v>
      </c>
    </row>
    <row r="207" spans="4:4">
      <c r="D207" t="s">
        <v>470</v>
      </c>
    </row>
    <row r="208" spans="4:4">
      <c r="D208" t="s">
        <v>470</v>
      </c>
    </row>
    <row r="209" spans="4:4">
      <c r="D209" t="s">
        <v>470</v>
      </c>
    </row>
    <row r="210" spans="4:4">
      <c r="D210" t="s">
        <v>470</v>
      </c>
    </row>
    <row r="211" spans="4:4">
      <c r="D211" t="s">
        <v>470</v>
      </c>
    </row>
    <row r="212" spans="4:4">
      <c r="D212" t="s">
        <v>470</v>
      </c>
    </row>
    <row r="213" spans="4:4">
      <c r="D213" t="s">
        <v>470</v>
      </c>
    </row>
    <row r="214" spans="4:4">
      <c r="D214" t="s">
        <v>470</v>
      </c>
    </row>
    <row r="215" spans="4:4">
      <c r="D215" t="s">
        <v>470</v>
      </c>
    </row>
    <row r="216" spans="4:4">
      <c r="D216" t="s">
        <v>470</v>
      </c>
    </row>
    <row r="217" spans="4:4">
      <c r="D217" t="s">
        <v>470</v>
      </c>
    </row>
    <row r="218" spans="4:4">
      <c r="D218" t="s">
        <v>470</v>
      </c>
    </row>
    <row r="219" spans="4:4">
      <c r="D219" t="s">
        <v>470</v>
      </c>
    </row>
    <row r="220" spans="4:4">
      <c r="D220" t="s">
        <v>470</v>
      </c>
    </row>
    <row r="221" spans="4:4">
      <c r="D221" t="s">
        <v>470</v>
      </c>
    </row>
    <row r="222" spans="4:4">
      <c r="D222" t="s">
        <v>470</v>
      </c>
    </row>
    <row r="223" spans="4:4">
      <c r="D223" t="s">
        <v>470</v>
      </c>
    </row>
    <row r="224" spans="4:4">
      <c r="D224" t="s">
        <v>470</v>
      </c>
    </row>
    <row r="225" spans="4:4">
      <c r="D225" t="s">
        <v>470</v>
      </c>
    </row>
    <row r="226" spans="4:4">
      <c r="D226" t="s">
        <v>470</v>
      </c>
    </row>
    <row r="227" spans="4:4">
      <c r="D227" t="s">
        <v>470</v>
      </c>
    </row>
    <row r="228" spans="4:4">
      <c r="D228" t="s">
        <v>470</v>
      </c>
    </row>
    <row r="229" spans="4:4">
      <c r="D229" t="s">
        <v>470</v>
      </c>
    </row>
    <row r="230" spans="4:4">
      <c r="D230" t="s">
        <v>470</v>
      </c>
    </row>
    <row r="231" spans="4:4">
      <c r="D231" t="s">
        <v>470</v>
      </c>
    </row>
    <row r="232" spans="4:4">
      <c r="D232" t="s">
        <v>470</v>
      </c>
    </row>
    <row r="233" spans="4:4">
      <c r="D233" t="s">
        <v>470</v>
      </c>
    </row>
    <row r="234" spans="4:4">
      <c r="D234" t="s">
        <v>470</v>
      </c>
    </row>
    <row r="235" spans="4:4">
      <c r="D235" t="s">
        <v>470</v>
      </c>
    </row>
    <row r="236" spans="4:4">
      <c r="D236" t="s">
        <v>470</v>
      </c>
    </row>
    <row r="237" spans="4:4">
      <c r="D237" t="s">
        <v>470</v>
      </c>
    </row>
    <row r="238" spans="4:4">
      <c r="D238" t="s">
        <v>470</v>
      </c>
    </row>
    <row r="239" spans="4:4">
      <c r="D239" t="s">
        <v>470</v>
      </c>
    </row>
    <row r="240" spans="4:4">
      <c r="D240" t="s">
        <v>470</v>
      </c>
    </row>
    <row r="241" spans="4:4">
      <c r="D241" t="s">
        <v>470</v>
      </c>
    </row>
    <row r="242" spans="4:4">
      <c r="D242" t="s">
        <v>470</v>
      </c>
    </row>
    <row r="243" spans="4:4">
      <c r="D243" t="s">
        <v>470</v>
      </c>
    </row>
    <row r="244" spans="4:4">
      <c r="D244" t="s">
        <v>470</v>
      </c>
    </row>
    <row r="245" spans="4:4">
      <c r="D245" t="s">
        <v>470</v>
      </c>
    </row>
    <row r="246" spans="4:4">
      <c r="D246" t="s">
        <v>470</v>
      </c>
    </row>
    <row r="247" spans="4:4">
      <c r="D247" t="s">
        <v>470</v>
      </c>
    </row>
    <row r="248" spans="4:4">
      <c r="D248" t="s">
        <v>470</v>
      </c>
    </row>
    <row r="249" spans="4:4">
      <c r="D249" t="s">
        <v>470</v>
      </c>
    </row>
    <row r="250" spans="4:4">
      <c r="D250" t="s">
        <v>470</v>
      </c>
    </row>
    <row r="251" spans="4:4">
      <c r="D251" t="s">
        <v>470</v>
      </c>
    </row>
    <row r="252" spans="4:4">
      <c r="D252" t="s">
        <v>470</v>
      </c>
    </row>
    <row r="253" spans="4:4">
      <c r="D253" t="s">
        <v>470</v>
      </c>
    </row>
    <row r="254" spans="4:4">
      <c r="D254" t="s">
        <v>470</v>
      </c>
    </row>
    <row r="255" spans="4:4">
      <c r="D255" t="s">
        <v>470</v>
      </c>
    </row>
    <row r="256" spans="4:4">
      <c r="D256" t="s">
        <v>470</v>
      </c>
    </row>
    <row r="257" spans="4:4">
      <c r="D257" t="s">
        <v>470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>
    <tabColor theme="2" tint="-0.249977111117893"/>
  </sheetPr>
  <dimension ref="B1:P20"/>
  <sheetViews>
    <sheetView showGridLines="0" zoomScale="80" zoomScaleNormal="80" workbookViewId="0"/>
  </sheetViews>
  <sheetFormatPr baseColWidth="10" defaultColWidth="11.5703125" defaultRowHeight="15.75"/>
  <cols>
    <col min="1" max="1" width="1" style="77" customWidth="1"/>
    <col min="2" max="2" width="23.42578125" style="77" customWidth="1"/>
    <col min="3" max="3" width="20.5703125" style="77" customWidth="1"/>
    <col min="4" max="4" width="3" style="77" customWidth="1"/>
    <col min="5" max="5" width="17.85546875" style="77" customWidth="1"/>
    <col min="6" max="6" width="3" style="77" customWidth="1"/>
    <col min="7" max="7" width="18.42578125" style="77" customWidth="1"/>
    <col min="8" max="8" width="3" style="77" customWidth="1"/>
    <col min="9" max="9" width="18.140625" style="77" customWidth="1"/>
    <col min="10" max="10" width="3" style="77" customWidth="1"/>
    <col min="11" max="11" width="18" style="77" customWidth="1"/>
    <col min="12" max="12" width="3" style="77" customWidth="1"/>
    <col min="13" max="13" width="4" style="77" customWidth="1"/>
    <col min="14" max="14" width="39.5703125" style="78" customWidth="1"/>
    <col min="15" max="15" width="11.5703125" style="78"/>
    <col min="16" max="16" width="15.7109375" style="78" hidden="1" customWidth="1"/>
    <col min="17" max="16384" width="11.5703125" style="77"/>
  </cols>
  <sheetData>
    <row r="1" spans="2:16" ht="27" customHeight="1">
      <c r="B1" s="774" t="s">
        <v>191</v>
      </c>
      <c r="C1" s="774"/>
      <c r="D1" s="774"/>
      <c r="E1" s="774"/>
      <c r="F1" s="774"/>
      <c r="G1" s="774"/>
      <c r="H1" s="774"/>
      <c r="I1" s="774"/>
      <c r="J1" s="774"/>
      <c r="K1" s="774"/>
      <c r="L1" s="774"/>
    </row>
    <row r="2" spans="2:16" ht="37.15" customHeight="1">
      <c r="B2" s="772" t="s">
        <v>192</v>
      </c>
      <c r="C2" s="773"/>
      <c r="D2" s="773"/>
      <c r="E2" s="773"/>
      <c r="F2" s="773"/>
      <c r="G2" s="773"/>
      <c r="H2" s="773"/>
      <c r="I2" s="773"/>
      <c r="J2" s="773"/>
      <c r="K2" s="773"/>
      <c r="L2" s="773"/>
    </row>
    <row r="3" spans="2:16" ht="26.45" customHeight="1">
      <c r="B3" s="79"/>
      <c r="C3" s="769" t="s">
        <v>190</v>
      </c>
      <c r="D3" s="770"/>
      <c r="E3" s="770"/>
      <c r="F3" s="770"/>
      <c r="G3" s="770"/>
      <c r="H3" s="770"/>
      <c r="I3" s="770"/>
      <c r="J3" s="770"/>
      <c r="K3" s="770"/>
      <c r="L3" s="771"/>
      <c r="N3" s="80"/>
      <c r="O3" s="80"/>
      <c r="P3" s="80"/>
    </row>
    <row r="4" spans="2:16" ht="46.9" customHeight="1">
      <c r="B4" s="81" t="s">
        <v>186</v>
      </c>
      <c r="C4" s="781" t="s">
        <v>156</v>
      </c>
      <c r="D4" s="782"/>
      <c r="E4" s="779" t="s">
        <v>157</v>
      </c>
      <c r="F4" s="779"/>
      <c r="G4" s="779" t="s">
        <v>158</v>
      </c>
      <c r="H4" s="779"/>
      <c r="I4" s="779" t="s">
        <v>159</v>
      </c>
      <c r="J4" s="779"/>
      <c r="K4" s="779" t="s">
        <v>160</v>
      </c>
      <c r="L4" s="779"/>
    </row>
    <row r="5" spans="2:16">
      <c r="B5" s="777" t="s">
        <v>187</v>
      </c>
      <c r="C5" s="780" t="s">
        <v>161</v>
      </c>
      <c r="D5" s="82"/>
      <c r="E5" s="428" t="s">
        <v>162</v>
      </c>
      <c r="F5" s="82"/>
      <c r="G5" s="428" t="s">
        <v>165</v>
      </c>
      <c r="H5" s="82"/>
      <c r="I5" s="428" t="s">
        <v>164</v>
      </c>
      <c r="J5" s="82"/>
      <c r="K5" s="428" t="s">
        <v>163</v>
      </c>
      <c r="L5" s="83"/>
    </row>
    <row r="6" spans="2:16" ht="45.6" customHeight="1" thickBot="1">
      <c r="B6" s="778"/>
      <c r="C6" s="472"/>
      <c r="D6" s="84"/>
      <c r="E6" s="472"/>
      <c r="F6" s="84"/>
      <c r="G6" s="472"/>
      <c r="H6" s="84"/>
      <c r="I6" s="472"/>
      <c r="J6" s="84"/>
      <c r="K6" s="472"/>
      <c r="L6" s="85"/>
      <c r="P6" s="91">
        <v>0</v>
      </c>
    </row>
    <row r="7" spans="2:16" ht="17.45" customHeight="1" thickTop="1">
      <c r="B7" s="777" t="s">
        <v>193</v>
      </c>
      <c r="C7" s="473" t="s">
        <v>166</v>
      </c>
      <c r="D7" s="87"/>
      <c r="E7" s="427" t="s">
        <v>167</v>
      </c>
      <c r="F7" s="88"/>
      <c r="G7" s="427" t="s">
        <v>168</v>
      </c>
      <c r="H7" s="88"/>
      <c r="I7" s="473" t="s">
        <v>169</v>
      </c>
      <c r="J7" s="88"/>
      <c r="K7" s="427" t="s">
        <v>170</v>
      </c>
      <c r="L7" s="83"/>
      <c r="N7" s="775" t="s">
        <v>248</v>
      </c>
      <c r="P7" s="89" t="str">
        <f>IF($P$6=0,"",IF(OR($P$6=1,$P$6=2,$P$6=7,$P$6=12,$P$6=16,),Datos!R2,""))</f>
        <v/>
      </c>
    </row>
    <row r="8" spans="2:16" ht="45" customHeight="1" thickBot="1">
      <c r="B8" s="778"/>
      <c r="C8" s="472"/>
      <c r="D8" s="84"/>
      <c r="E8" s="472"/>
      <c r="F8" s="84"/>
      <c r="G8" s="472"/>
      <c r="H8" s="84"/>
      <c r="I8" s="472"/>
      <c r="J8" s="84"/>
      <c r="K8" s="472"/>
      <c r="L8" s="85"/>
      <c r="N8" s="776"/>
      <c r="P8" s="89" t="str">
        <f>IF($P$6=0,"",IF(OR($P$6=3,$P$6=21,$P$6=8,$P$6=25,$P$6=17,),Datos!R3,""))</f>
        <v/>
      </c>
    </row>
    <row r="9" spans="2:16" ht="17.45" customHeight="1" thickTop="1">
      <c r="B9" s="777" t="s">
        <v>194</v>
      </c>
      <c r="C9" s="427" t="s">
        <v>181</v>
      </c>
      <c r="D9" s="88"/>
      <c r="E9" s="427" t="s">
        <v>182</v>
      </c>
      <c r="F9" s="88"/>
      <c r="G9" s="427" t="s">
        <v>183</v>
      </c>
      <c r="H9" s="88"/>
      <c r="I9" s="473" t="s">
        <v>184</v>
      </c>
      <c r="J9" s="88"/>
      <c r="K9" s="427" t="s">
        <v>185</v>
      </c>
      <c r="L9" s="83"/>
      <c r="N9" s="4"/>
      <c r="P9" s="89" t="str">
        <f>IF($P$6=0,"",IF(OR($P$6=4,$P$6=22,$P$6=9,$P$6=13,$P$6=18,),Datos!R4,""))</f>
        <v/>
      </c>
    </row>
    <row r="10" spans="2:16" ht="48" customHeight="1">
      <c r="B10" s="778"/>
      <c r="C10" s="472"/>
      <c r="D10" s="84"/>
      <c r="E10" s="472"/>
      <c r="F10" s="84"/>
      <c r="G10" s="472"/>
      <c r="H10" s="84"/>
      <c r="I10" s="472"/>
      <c r="J10" s="84"/>
      <c r="K10" s="472"/>
      <c r="L10" s="85"/>
      <c r="N10" s="5"/>
      <c r="P10" s="89" t="str">
        <f>IF($P$6=0,"",IF(OR($P$6=5,$P$6=23,$P$6=10,$P$6=14,$P$6=19,),Datos!R5,""))</f>
        <v/>
      </c>
    </row>
    <row r="11" spans="2:16" ht="17.45" customHeight="1">
      <c r="B11" s="777" t="s">
        <v>188</v>
      </c>
      <c r="C11" s="427" t="s">
        <v>171</v>
      </c>
      <c r="D11" s="88"/>
      <c r="E11" s="427" t="s">
        <v>175</v>
      </c>
      <c r="F11" s="88"/>
      <c r="G11" s="427" t="s">
        <v>172</v>
      </c>
      <c r="H11" s="88"/>
      <c r="I11" s="473" t="s">
        <v>173</v>
      </c>
      <c r="J11" s="88"/>
      <c r="K11" s="427" t="s">
        <v>174</v>
      </c>
      <c r="L11" s="83"/>
      <c r="P11" s="89" t="str">
        <f>IF($P$6=0,"",IF(OR($P$6=6,$P$6=24,$P$6=11,$P$6=15,$P$6=20,),Datos!R6,""))</f>
        <v/>
      </c>
    </row>
    <row r="12" spans="2:16" ht="63.6" customHeight="1">
      <c r="B12" s="778"/>
      <c r="C12" s="472"/>
      <c r="D12" s="84"/>
      <c r="E12" s="472"/>
      <c r="F12" s="84"/>
      <c r="G12" s="472"/>
      <c r="H12" s="84"/>
      <c r="I12" s="472"/>
      <c r="J12" s="84"/>
      <c r="K12" s="472"/>
      <c r="L12" s="85"/>
    </row>
    <row r="13" spans="2:16" ht="17.45" customHeight="1">
      <c r="B13" s="777" t="s">
        <v>189</v>
      </c>
      <c r="C13" s="427" t="s">
        <v>176</v>
      </c>
      <c r="D13" s="88"/>
      <c r="E13" s="427" t="s">
        <v>177</v>
      </c>
      <c r="F13" s="88"/>
      <c r="G13" s="427" t="s">
        <v>180</v>
      </c>
      <c r="H13" s="88"/>
      <c r="I13" s="427" t="s">
        <v>178</v>
      </c>
      <c r="J13" s="88"/>
      <c r="K13" s="427" t="s">
        <v>179</v>
      </c>
      <c r="L13" s="83"/>
      <c r="P13" s="89" t="str">
        <f>IF(P7&lt;&gt;"",P7,IF(P8&lt;&gt;"",P8,IF(P9&lt;&gt;"",P9,IF(P10&lt;&gt;"",P10,IF(P11&lt;&gt;"",P11,"")))))</f>
        <v/>
      </c>
    </row>
    <row r="14" spans="2:16" ht="45.6" customHeight="1">
      <c r="B14" s="778"/>
      <c r="C14" s="472"/>
      <c r="D14" s="84"/>
      <c r="E14" s="472"/>
      <c r="F14" s="84"/>
      <c r="G14" s="472"/>
      <c r="H14" s="84"/>
      <c r="I14" s="472"/>
      <c r="J14" s="84"/>
      <c r="K14" s="472"/>
      <c r="L14" s="85"/>
    </row>
    <row r="19" spans="3:4">
      <c r="C19" s="90"/>
      <c r="D19" s="90"/>
    </row>
    <row r="20" spans="3:4">
      <c r="C20" s="90"/>
      <c r="D20" s="90"/>
    </row>
  </sheetData>
  <customSheetViews>
    <customSheetView guid="{329F5593-0D6B-4C21-9FD0-52C333171BDF}" scale="80" showGridLines="0" hiddenColumns="1" state="hidden">
      <pageMargins left="0.7" right="0.7" top="0.75" bottom="0.75" header="0.3" footer="0.3"/>
      <pageSetup orientation="portrait" horizontalDpi="4294967294" verticalDpi="4294967294" r:id="rId1"/>
    </customSheetView>
  </customSheetViews>
  <mergeCells count="39">
    <mergeCell ref="K5:K6"/>
    <mergeCell ref="B1:L1"/>
    <mergeCell ref="B2:L2"/>
    <mergeCell ref="C3:L3"/>
    <mergeCell ref="C4:D4"/>
    <mergeCell ref="E4:F4"/>
    <mergeCell ref="G4:H4"/>
    <mergeCell ref="I4:J4"/>
    <mergeCell ref="K4:L4"/>
    <mergeCell ref="B5:B6"/>
    <mergeCell ref="C5:C6"/>
    <mergeCell ref="E5:E6"/>
    <mergeCell ref="G5:G6"/>
    <mergeCell ref="I5:I6"/>
    <mergeCell ref="N7:N8"/>
    <mergeCell ref="B9:B10"/>
    <mergeCell ref="C9:C10"/>
    <mergeCell ref="E9:E10"/>
    <mergeCell ref="G9:G10"/>
    <mergeCell ref="I9:I10"/>
    <mergeCell ref="K9:K10"/>
    <mergeCell ref="B7:B8"/>
    <mergeCell ref="C7:C8"/>
    <mergeCell ref="E7:E8"/>
    <mergeCell ref="G7:G8"/>
    <mergeCell ref="I7:I8"/>
    <mergeCell ref="K7:K8"/>
    <mergeCell ref="K13:K14"/>
    <mergeCell ref="B11:B12"/>
    <mergeCell ref="C11:C12"/>
    <mergeCell ref="E11:E12"/>
    <mergeCell ref="G11:G12"/>
    <mergeCell ref="I11:I12"/>
    <mergeCell ref="K11:K12"/>
    <mergeCell ref="B13:B14"/>
    <mergeCell ref="C13:C14"/>
    <mergeCell ref="E13:E14"/>
    <mergeCell ref="G13:G14"/>
    <mergeCell ref="I13:I14"/>
  </mergeCells>
  <hyperlinks>
    <hyperlink ref="N7" location="Riesgo1!G68" display="Para regresar a la caracterización del riesgo"/>
    <hyperlink ref="N7:N8" location="Riesgo6!E67" display="Para regresar a la caracterización del riesgo 6"/>
  </hyperlinks>
  <pageMargins left="0.7" right="0.7" top="0.75" bottom="0.75" header="0.3" footer="0.3"/>
  <pageSetup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5" name="Option Button 1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19050</xdr:rowOff>
                  </from>
                  <to>
                    <xdr:col>4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6" name="Option Button 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19050</xdr:rowOff>
                  </from>
                  <to>
                    <xdr:col>3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7" name="Option Button 3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19050</xdr:rowOff>
                  </from>
                  <to>
                    <xdr:col>5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8" name="Option Button 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19050</xdr:rowOff>
                  </from>
                  <to>
                    <xdr:col>7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9" name="Option Button 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4</xdr:row>
                    <xdr:rowOff>19050</xdr:rowOff>
                  </from>
                  <to>
                    <xdr:col>9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10" name="Option Button 6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19050</xdr:rowOff>
                  </from>
                  <to>
                    <xdr:col>11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1" name="Option Button 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28575</xdr:rowOff>
                  </from>
                  <to>
                    <xdr:col>3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2" name="Option Button 8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3" name="Option Button 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28575</xdr:rowOff>
                  </from>
                  <to>
                    <xdr:col>7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4" name="Option Button 1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28575</xdr:rowOff>
                  </from>
                  <to>
                    <xdr:col>9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5" name="Option Button 11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28575</xdr:rowOff>
                  </from>
                  <to>
                    <xdr:col>11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6" name="Option Button 1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28575</xdr:rowOff>
                  </from>
                  <to>
                    <xdr:col>3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7" name="Option Button 1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28575</xdr:rowOff>
                  </from>
                  <to>
                    <xdr:col>7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18" name="Option Button 1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28575</xdr:rowOff>
                  </from>
                  <to>
                    <xdr:col>9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19" name="Option Button 15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28575</xdr:rowOff>
                  </from>
                  <to>
                    <xdr:col>11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6" r:id="rId20" name="Option Button 16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19050</xdr:rowOff>
                  </from>
                  <to>
                    <xdr:col>3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7" r:id="rId21" name="Option Button 17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8" r:id="rId22" name="Option Button 1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9" r:id="rId23" name="Option Button 1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9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0" r:id="rId24" name="Option Button 20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19050</xdr:rowOff>
                  </from>
                  <to>
                    <xdr:col>11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1" r:id="rId25" name="Option Button 21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2" r:id="rId26" name="Option Button 2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3" r:id="rId27" name="Option Button 2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19050</xdr:rowOff>
                  </from>
                  <to>
                    <xdr:col>9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28" name="Option Button 24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19050</xdr:rowOff>
                  </from>
                  <to>
                    <xdr:col>11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5" r:id="rId29" name="Option Button 2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28575</xdr:rowOff>
                  </from>
                  <to>
                    <xdr:col>5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>
    <tabColor theme="2" tint="-0.249977111117893"/>
  </sheetPr>
  <dimension ref="B1:P20"/>
  <sheetViews>
    <sheetView showGridLines="0" zoomScale="80" zoomScaleNormal="80" workbookViewId="0"/>
  </sheetViews>
  <sheetFormatPr baseColWidth="10" defaultColWidth="11.5703125" defaultRowHeight="15.75"/>
  <cols>
    <col min="1" max="1" width="1" style="77" customWidth="1"/>
    <col min="2" max="2" width="23.42578125" style="77" customWidth="1"/>
    <col min="3" max="3" width="20.5703125" style="77" customWidth="1"/>
    <col min="4" max="4" width="3" style="77" customWidth="1"/>
    <col min="5" max="5" width="17.85546875" style="77" customWidth="1"/>
    <col min="6" max="6" width="3" style="77" customWidth="1"/>
    <col min="7" max="7" width="18.42578125" style="77" customWidth="1"/>
    <col min="8" max="8" width="3" style="77" customWidth="1"/>
    <col min="9" max="9" width="18.140625" style="77" customWidth="1"/>
    <col min="10" max="10" width="3" style="77" customWidth="1"/>
    <col min="11" max="11" width="18" style="77" customWidth="1"/>
    <col min="12" max="12" width="3" style="77" customWidth="1"/>
    <col min="13" max="13" width="4" style="77" customWidth="1"/>
    <col min="14" max="14" width="39.5703125" style="78" customWidth="1"/>
    <col min="15" max="15" width="11.5703125" style="78"/>
    <col min="16" max="16" width="15.7109375" style="78" hidden="1" customWidth="1"/>
    <col min="17" max="16384" width="11.5703125" style="77"/>
  </cols>
  <sheetData>
    <row r="1" spans="2:16" ht="27" customHeight="1">
      <c r="B1" s="774" t="s">
        <v>191</v>
      </c>
      <c r="C1" s="774"/>
      <c r="D1" s="774"/>
      <c r="E1" s="774"/>
      <c r="F1" s="774"/>
      <c r="G1" s="774"/>
      <c r="H1" s="774"/>
      <c r="I1" s="774"/>
      <c r="J1" s="774"/>
      <c r="K1" s="774"/>
      <c r="L1" s="774"/>
    </row>
    <row r="2" spans="2:16" ht="37.15" customHeight="1">
      <c r="B2" s="772" t="s">
        <v>192</v>
      </c>
      <c r="C2" s="773"/>
      <c r="D2" s="773"/>
      <c r="E2" s="773"/>
      <c r="F2" s="773"/>
      <c r="G2" s="773"/>
      <c r="H2" s="773"/>
      <c r="I2" s="773"/>
      <c r="J2" s="773"/>
      <c r="K2" s="773"/>
      <c r="L2" s="773"/>
    </row>
    <row r="3" spans="2:16" ht="26.45" customHeight="1">
      <c r="B3" s="79"/>
      <c r="C3" s="769" t="s">
        <v>190</v>
      </c>
      <c r="D3" s="770"/>
      <c r="E3" s="770"/>
      <c r="F3" s="770"/>
      <c r="G3" s="770"/>
      <c r="H3" s="770"/>
      <c r="I3" s="770"/>
      <c r="J3" s="770"/>
      <c r="K3" s="770"/>
      <c r="L3" s="771"/>
      <c r="N3" s="80"/>
      <c r="O3" s="80"/>
      <c r="P3" s="80"/>
    </row>
    <row r="4" spans="2:16" ht="46.9" customHeight="1">
      <c r="B4" s="81" t="s">
        <v>186</v>
      </c>
      <c r="C4" s="781" t="s">
        <v>156</v>
      </c>
      <c r="D4" s="782"/>
      <c r="E4" s="779" t="s">
        <v>157</v>
      </c>
      <c r="F4" s="779"/>
      <c r="G4" s="779" t="s">
        <v>158</v>
      </c>
      <c r="H4" s="779"/>
      <c r="I4" s="779" t="s">
        <v>159</v>
      </c>
      <c r="J4" s="779"/>
      <c r="K4" s="779" t="s">
        <v>160</v>
      </c>
      <c r="L4" s="779"/>
    </row>
    <row r="5" spans="2:16">
      <c r="B5" s="777" t="s">
        <v>187</v>
      </c>
      <c r="C5" s="780" t="s">
        <v>161</v>
      </c>
      <c r="D5" s="82"/>
      <c r="E5" s="428" t="s">
        <v>162</v>
      </c>
      <c r="F5" s="82"/>
      <c r="G5" s="428" t="s">
        <v>165</v>
      </c>
      <c r="H5" s="82"/>
      <c r="I5" s="428" t="s">
        <v>164</v>
      </c>
      <c r="J5" s="82"/>
      <c r="K5" s="428" t="s">
        <v>163</v>
      </c>
      <c r="L5" s="83"/>
    </row>
    <row r="6" spans="2:16" ht="45.6" customHeight="1" thickBot="1">
      <c r="B6" s="778"/>
      <c r="C6" s="472"/>
      <c r="D6" s="84"/>
      <c r="E6" s="472"/>
      <c r="F6" s="84"/>
      <c r="G6" s="472"/>
      <c r="H6" s="84"/>
      <c r="I6" s="472"/>
      <c r="J6" s="84"/>
      <c r="K6" s="472"/>
      <c r="L6" s="85"/>
      <c r="P6" s="91">
        <v>0</v>
      </c>
    </row>
    <row r="7" spans="2:16" ht="17.45" customHeight="1" thickTop="1">
      <c r="B7" s="777" t="s">
        <v>193</v>
      </c>
      <c r="C7" s="473" t="s">
        <v>166</v>
      </c>
      <c r="D7" s="87"/>
      <c r="E7" s="427" t="s">
        <v>167</v>
      </c>
      <c r="F7" s="88"/>
      <c r="G7" s="427" t="s">
        <v>168</v>
      </c>
      <c r="H7" s="88"/>
      <c r="I7" s="473" t="s">
        <v>169</v>
      </c>
      <c r="J7" s="88"/>
      <c r="K7" s="427" t="s">
        <v>170</v>
      </c>
      <c r="L7" s="83"/>
      <c r="N7" s="775" t="s">
        <v>249</v>
      </c>
      <c r="P7" s="89" t="str">
        <f>IF($P$6=0,"",IF(OR($P$6=1,$P$6=2,$P$6=7,$P$6=12,$P$6=16,),Datos!R2,""))</f>
        <v/>
      </c>
    </row>
    <row r="8" spans="2:16" ht="45" customHeight="1" thickBot="1">
      <c r="B8" s="778"/>
      <c r="C8" s="472"/>
      <c r="D8" s="84"/>
      <c r="E8" s="472"/>
      <c r="F8" s="84"/>
      <c r="G8" s="472"/>
      <c r="H8" s="84"/>
      <c r="I8" s="472"/>
      <c r="J8" s="84"/>
      <c r="K8" s="472"/>
      <c r="L8" s="85"/>
      <c r="N8" s="776"/>
      <c r="P8" s="89" t="str">
        <f>IF($P$6=0,"",IF(OR($P$6=3,$P$6=21,$P$6=8,$P$6=25,$P$6=17,),Datos!R3,""))</f>
        <v/>
      </c>
    </row>
    <row r="9" spans="2:16" ht="17.45" customHeight="1" thickTop="1">
      <c r="B9" s="777" t="s">
        <v>194</v>
      </c>
      <c r="C9" s="427" t="s">
        <v>181</v>
      </c>
      <c r="D9" s="88"/>
      <c r="E9" s="427" t="s">
        <v>182</v>
      </c>
      <c r="F9" s="88"/>
      <c r="G9" s="427" t="s">
        <v>183</v>
      </c>
      <c r="H9" s="88"/>
      <c r="I9" s="473" t="s">
        <v>184</v>
      </c>
      <c r="J9" s="88"/>
      <c r="K9" s="427" t="s">
        <v>185</v>
      </c>
      <c r="L9" s="83"/>
      <c r="N9" s="4"/>
      <c r="P9" s="89" t="str">
        <f>IF($P$6=0,"",IF(OR($P$6=4,$P$6=22,$P$6=9,$P$6=13,$P$6=18,),Datos!R4,""))</f>
        <v/>
      </c>
    </row>
    <row r="10" spans="2:16" ht="48" customHeight="1">
      <c r="B10" s="778"/>
      <c r="C10" s="472"/>
      <c r="D10" s="84"/>
      <c r="E10" s="472"/>
      <c r="F10" s="84"/>
      <c r="G10" s="472"/>
      <c r="H10" s="84"/>
      <c r="I10" s="472"/>
      <c r="J10" s="84"/>
      <c r="K10" s="472"/>
      <c r="L10" s="85"/>
      <c r="N10" s="5"/>
      <c r="P10" s="89" t="str">
        <f>IF($P$6=0,"",IF(OR($P$6=5,$P$6=23,$P$6=10,$P$6=14,$P$6=19,),Datos!R5,""))</f>
        <v/>
      </c>
    </row>
    <row r="11" spans="2:16" ht="17.45" customHeight="1">
      <c r="B11" s="777" t="s">
        <v>188</v>
      </c>
      <c r="C11" s="427" t="s">
        <v>171</v>
      </c>
      <c r="D11" s="88"/>
      <c r="E11" s="427" t="s">
        <v>175</v>
      </c>
      <c r="F11" s="88"/>
      <c r="G11" s="427" t="s">
        <v>172</v>
      </c>
      <c r="H11" s="88"/>
      <c r="I11" s="473" t="s">
        <v>173</v>
      </c>
      <c r="J11" s="88"/>
      <c r="K11" s="427" t="s">
        <v>174</v>
      </c>
      <c r="L11" s="83"/>
      <c r="P11" s="89" t="str">
        <f>IF($P$6=0,"",IF(OR($P$6=6,$P$6=24,$P$6=11,$P$6=15,$P$6=20,),Datos!R6,""))</f>
        <v/>
      </c>
    </row>
    <row r="12" spans="2:16" ht="63.6" customHeight="1">
      <c r="B12" s="778"/>
      <c r="C12" s="472"/>
      <c r="D12" s="84"/>
      <c r="E12" s="472"/>
      <c r="F12" s="84"/>
      <c r="G12" s="472"/>
      <c r="H12" s="84"/>
      <c r="I12" s="472"/>
      <c r="J12" s="84"/>
      <c r="K12" s="472"/>
      <c r="L12" s="85"/>
    </row>
    <row r="13" spans="2:16" ht="17.45" customHeight="1">
      <c r="B13" s="777" t="s">
        <v>189</v>
      </c>
      <c r="C13" s="427" t="s">
        <v>176</v>
      </c>
      <c r="D13" s="88"/>
      <c r="E13" s="427" t="s">
        <v>177</v>
      </c>
      <c r="F13" s="88"/>
      <c r="G13" s="427" t="s">
        <v>180</v>
      </c>
      <c r="H13" s="88"/>
      <c r="I13" s="427" t="s">
        <v>178</v>
      </c>
      <c r="J13" s="88"/>
      <c r="K13" s="427" t="s">
        <v>179</v>
      </c>
      <c r="L13" s="83"/>
      <c r="P13" s="89" t="str">
        <f>IF(P7&lt;&gt;"",P7,IF(P8&lt;&gt;"",P8,IF(P9&lt;&gt;"",P9,IF(P10&lt;&gt;"",P10,IF(P11&lt;&gt;"",P11,"")))))</f>
        <v/>
      </c>
    </row>
    <row r="14" spans="2:16" ht="45.6" customHeight="1">
      <c r="B14" s="778"/>
      <c r="C14" s="472"/>
      <c r="D14" s="84"/>
      <c r="E14" s="472"/>
      <c r="F14" s="84"/>
      <c r="G14" s="472"/>
      <c r="H14" s="84"/>
      <c r="I14" s="472"/>
      <c r="J14" s="84"/>
      <c r="K14" s="472"/>
      <c r="L14" s="85"/>
    </row>
    <row r="19" spans="3:4">
      <c r="C19" s="90"/>
      <c r="D19" s="90"/>
    </row>
    <row r="20" spans="3:4">
      <c r="C20" s="90"/>
      <c r="D20" s="90"/>
    </row>
  </sheetData>
  <customSheetViews>
    <customSheetView guid="{329F5593-0D6B-4C21-9FD0-52C333171BDF}" scale="80" showGridLines="0" hiddenColumns="1" state="hidden">
      <pageMargins left="0.7" right="0.7" top="0.75" bottom="0.75" header="0.3" footer="0.3"/>
      <pageSetup orientation="portrait" horizontalDpi="4294967294" verticalDpi="4294967294" r:id="rId1"/>
    </customSheetView>
  </customSheetViews>
  <mergeCells count="39">
    <mergeCell ref="K5:K6"/>
    <mergeCell ref="B1:L1"/>
    <mergeCell ref="B2:L2"/>
    <mergeCell ref="C3:L3"/>
    <mergeCell ref="C4:D4"/>
    <mergeCell ref="E4:F4"/>
    <mergeCell ref="G4:H4"/>
    <mergeCell ref="I4:J4"/>
    <mergeCell ref="K4:L4"/>
    <mergeCell ref="B5:B6"/>
    <mergeCell ref="C5:C6"/>
    <mergeCell ref="E5:E6"/>
    <mergeCell ref="G5:G6"/>
    <mergeCell ref="I5:I6"/>
    <mergeCell ref="N7:N8"/>
    <mergeCell ref="B9:B10"/>
    <mergeCell ref="C9:C10"/>
    <mergeCell ref="E9:E10"/>
    <mergeCell ref="G9:G10"/>
    <mergeCell ref="I9:I10"/>
    <mergeCell ref="K9:K10"/>
    <mergeCell ref="B7:B8"/>
    <mergeCell ref="C7:C8"/>
    <mergeCell ref="E7:E8"/>
    <mergeCell ref="G7:G8"/>
    <mergeCell ref="I7:I8"/>
    <mergeCell ref="K7:K8"/>
    <mergeCell ref="K13:K14"/>
    <mergeCell ref="B11:B12"/>
    <mergeCell ref="C11:C12"/>
    <mergeCell ref="E11:E12"/>
    <mergeCell ref="G11:G12"/>
    <mergeCell ref="I11:I12"/>
    <mergeCell ref="K11:K12"/>
    <mergeCell ref="B13:B14"/>
    <mergeCell ref="C13:C14"/>
    <mergeCell ref="E13:E14"/>
    <mergeCell ref="G13:G14"/>
    <mergeCell ref="I13:I14"/>
  </mergeCells>
  <hyperlinks>
    <hyperlink ref="N7" location="Riesgo1!G68" display="Para regresar a la caracterización del riesgo"/>
    <hyperlink ref="N7:N8" location="Riesgo7!E67" display="Para regresar a la caracterización del riesgo 7"/>
  </hyperlinks>
  <pageMargins left="0.7" right="0.7" top="0.75" bottom="0.75" header="0.3" footer="0.3"/>
  <pageSetup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5" name="Option Button 1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19050</xdr:rowOff>
                  </from>
                  <to>
                    <xdr:col>4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6" name="Option Button 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19050</xdr:rowOff>
                  </from>
                  <to>
                    <xdr:col>3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7" name="Option Button 3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19050</xdr:rowOff>
                  </from>
                  <to>
                    <xdr:col>5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8" name="Option Button 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19050</xdr:rowOff>
                  </from>
                  <to>
                    <xdr:col>7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9" name="Option Button 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4</xdr:row>
                    <xdr:rowOff>19050</xdr:rowOff>
                  </from>
                  <to>
                    <xdr:col>9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10" name="Option Button 6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19050</xdr:rowOff>
                  </from>
                  <to>
                    <xdr:col>11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1" name="Option Button 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28575</xdr:rowOff>
                  </from>
                  <to>
                    <xdr:col>3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2" name="Option Button 8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3" name="Option Button 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28575</xdr:rowOff>
                  </from>
                  <to>
                    <xdr:col>7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4" name="Option Button 1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28575</xdr:rowOff>
                  </from>
                  <to>
                    <xdr:col>9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5" name="Option Button 11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28575</xdr:rowOff>
                  </from>
                  <to>
                    <xdr:col>11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6" name="Option Button 1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28575</xdr:rowOff>
                  </from>
                  <to>
                    <xdr:col>3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7" name="Option Button 1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28575</xdr:rowOff>
                  </from>
                  <to>
                    <xdr:col>7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18" name="Option Button 1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28575</xdr:rowOff>
                  </from>
                  <to>
                    <xdr:col>9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9" r:id="rId19" name="Option Button 15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28575</xdr:rowOff>
                  </from>
                  <to>
                    <xdr:col>11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0" r:id="rId20" name="Option Button 16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19050</xdr:rowOff>
                  </from>
                  <to>
                    <xdr:col>3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1" r:id="rId21" name="Option Button 17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2" r:id="rId22" name="Option Button 1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23" name="Option Button 1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9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24" name="Option Button 20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19050</xdr:rowOff>
                  </from>
                  <to>
                    <xdr:col>11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25" name="Option Button 21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6" r:id="rId26" name="Option Button 2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7" r:id="rId27" name="Option Button 2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19050</xdr:rowOff>
                  </from>
                  <to>
                    <xdr:col>9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8" r:id="rId28" name="Option Button 24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19050</xdr:rowOff>
                  </from>
                  <to>
                    <xdr:col>11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9" r:id="rId29" name="Option Button 2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28575</xdr:rowOff>
                  </from>
                  <to>
                    <xdr:col>5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1">
    <tabColor theme="2" tint="-0.249977111117893"/>
  </sheetPr>
  <dimension ref="B1:P20"/>
  <sheetViews>
    <sheetView showGridLines="0" zoomScale="80" zoomScaleNormal="80" workbookViewId="0"/>
  </sheetViews>
  <sheetFormatPr baseColWidth="10" defaultColWidth="11.5703125" defaultRowHeight="15.75"/>
  <cols>
    <col min="1" max="1" width="1" style="77" customWidth="1"/>
    <col min="2" max="2" width="23.42578125" style="77" customWidth="1"/>
    <col min="3" max="3" width="20.5703125" style="77" customWidth="1"/>
    <col min="4" max="4" width="3" style="77" customWidth="1"/>
    <col min="5" max="5" width="17.85546875" style="77" customWidth="1"/>
    <col min="6" max="6" width="3" style="77" customWidth="1"/>
    <col min="7" max="7" width="18.42578125" style="77" customWidth="1"/>
    <col min="8" max="8" width="3" style="77" customWidth="1"/>
    <col min="9" max="9" width="18.140625" style="77" customWidth="1"/>
    <col min="10" max="10" width="3" style="77" customWidth="1"/>
    <col min="11" max="11" width="18" style="77" customWidth="1"/>
    <col min="12" max="12" width="3" style="77" customWidth="1"/>
    <col min="13" max="13" width="4" style="77" customWidth="1"/>
    <col min="14" max="14" width="39.5703125" style="78" customWidth="1"/>
    <col min="15" max="15" width="11.5703125" style="78"/>
    <col min="16" max="16" width="15.7109375" style="78" hidden="1" customWidth="1"/>
    <col min="17" max="16384" width="11.5703125" style="77"/>
  </cols>
  <sheetData>
    <row r="1" spans="2:16" ht="27" customHeight="1">
      <c r="B1" s="774" t="s">
        <v>191</v>
      </c>
      <c r="C1" s="774"/>
      <c r="D1" s="774"/>
      <c r="E1" s="774"/>
      <c r="F1" s="774"/>
      <c r="G1" s="774"/>
      <c r="H1" s="774"/>
      <c r="I1" s="774"/>
      <c r="J1" s="774"/>
      <c r="K1" s="774"/>
      <c r="L1" s="774"/>
    </row>
    <row r="2" spans="2:16" ht="37.15" customHeight="1">
      <c r="B2" s="772" t="s">
        <v>192</v>
      </c>
      <c r="C2" s="773"/>
      <c r="D2" s="773"/>
      <c r="E2" s="773"/>
      <c r="F2" s="773"/>
      <c r="G2" s="773"/>
      <c r="H2" s="773"/>
      <c r="I2" s="773"/>
      <c r="J2" s="773"/>
      <c r="K2" s="773"/>
      <c r="L2" s="773"/>
    </row>
    <row r="3" spans="2:16" ht="26.45" customHeight="1">
      <c r="B3" s="79"/>
      <c r="C3" s="769" t="s">
        <v>190</v>
      </c>
      <c r="D3" s="770"/>
      <c r="E3" s="770"/>
      <c r="F3" s="770"/>
      <c r="G3" s="770"/>
      <c r="H3" s="770"/>
      <c r="I3" s="770"/>
      <c r="J3" s="770"/>
      <c r="K3" s="770"/>
      <c r="L3" s="771"/>
      <c r="N3" s="80"/>
      <c r="O3" s="80"/>
      <c r="P3" s="80"/>
    </row>
    <row r="4" spans="2:16" ht="46.9" customHeight="1">
      <c r="B4" s="81" t="s">
        <v>186</v>
      </c>
      <c r="C4" s="781" t="s">
        <v>156</v>
      </c>
      <c r="D4" s="782"/>
      <c r="E4" s="779" t="s">
        <v>157</v>
      </c>
      <c r="F4" s="779"/>
      <c r="G4" s="779" t="s">
        <v>158</v>
      </c>
      <c r="H4" s="779"/>
      <c r="I4" s="779" t="s">
        <v>159</v>
      </c>
      <c r="J4" s="779"/>
      <c r="K4" s="779" t="s">
        <v>160</v>
      </c>
      <c r="L4" s="779"/>
    </row>
    <row r="5" spans="2:16">
      <c r="B5" s="777" t="s">
        <v>187</v>
      </c>
      <c r="C5" s="780" t="s">
        <v>161</v>
      </c>
      <c r="D5" s="82"/>
      <c r="E5" s="428" t="s">
        <v>162</v>
      </c>
      <c r="F5" s="82"/>
      <c r="G5" s="428" t="s">
        <v>165</v>
      </c>
      <c r="H5" s="82"/>
      <c r="I5" s="428" t="s">
        <v>164</v>
      </c>
      <c r="J5" s="82"/>
      <c r="K5" s="428" t="s">
        <v>163</v>
      </c>
      <c r="L5" s="83"/>
    </row>
    <row r="6" spans="2:16" ht="45.6" customHeight="1" thickBot="1">
      <c r="B6" s="778"/>
      <c r="C6" s="472"/>
      <c r="D6" s="84"/>
      <c r="E6" s="472"/>
      <c r="F6" s="84"/>
      <c r="G6" s="472"/>
      <c r="H6" s="84"/>
      <c r="I6" s="472"/>
      <c r="J6" s="84"/>
      <c r="K6" s="472"/>
      <c r="L6" s="85"/>
      <c r="P6" s="91">
        <v>0</v>
      </c>
    </row>
    <row r="7" spans="2:16" ht="17.45" customHeight="1" thickTop="1">
      <c r="B7" s="777" t="s">
        <v>193</v>
      </c>
      <c r="C7" s="473" t="s">
        <v>166</v>
      </c>
      <c r="D7" s="87"/>
      <c r="E7" s="427" t="s">
        <v>167</v>
      </c>
      <c r="F7" s="88"/>
      <c r="G7" s="427" t="s">
        <v>168</v>
      </c>
      <c r="H7" s="88"/>
      <c r="I7" s="473" t="s">
        <v>169</v>
      </c>
      <c r="J7" s="88"/>
      <c r="K7" s="427" t="s">
        <v>170</v>
      </c>
      <c r="L7" s="83"/>
      <c r="N7" s="775" t="s">
        <v>250</v>
      </c>
      <c r="P7" s="89" t="str">
        <f>IF($P$6=0,"",IF(OR($P$6=1,$P$6=2,$P$6=7,$P$6=12,$P$6=16,),Datos!R2,""))</f>
        <v/>
      </c>
    </row>
    <row r="8" spans="2:16" ht="45" customHeight="1" thickBot="1">
      <c r="B8" s="778"/>
      <c r="C8" s="472"/>
      <c r="D8" s="84"/>
      <c r="E8" s="472"/>
      <c r="F8" s="84"/>
      <c r="G8" s="472"/>
      <c r="H8" s="84"/>
      <c r="I8" s="472"/>
      <c r="J8" s="84"/>
      <c r="K8" s="472"/>
      <c r="L8" s="85"/>
      <c r="N8" s="776"/>
      <c r="P8" s="89" t="str">
        <f>IF($P$6=0,"",IF(OR($P$6=3,$P$6=21,$P$6=8,$P$6=25,$P$6=17,),Datos!R3,""))</f>
        <v/>
      </c>
    </row>
    <row r="9" spans="2:16" ht="17.45" customHeight="1" thickTop="1">
      <c r="B9" s="777" t="s">
        <v>194</v>
      </c>
      <c r="C9" s="427" t="s">
        <v>181</v>
      </c>
      <c r="D9" s="88"/>
      <c r="E9" s="427" t="s">
        <v>182</v>
      </c>
      <c r="F9" s="88"/>
      <c r="G9" s="427" t="s">
        <v>183</v>
      </c>
      <c r="H9" s="88"/>
      <c r="I9" s="473" t="s">
        <v>184</v>
      </c>
      <c r="J9" s="88"/>
      <c r="K9" s="427" t="s">
        <v>185</v>
      </c>
      <c r="L9" s="83"/>
      <c r="N9" s="4"/>
      <c r="P9" s="89" t="str">
        <f>IF($P$6=0,"",IF(OR($P$6=4,$P$6=22,$P$6=9,$P$6=13,$P$6=18,),Datos!R4,""))</f>
        <v/>
      </c>
    </row>
    <row r="10" spans="2:16" ht="48" customHeight="1">
      <c r="B10" s="778"/>
      <c r="C10" s="472"/>
      <c r="D10" s="84"/>
      <c r="E10" s="472"/>
      <c r="F10" s="84"/>
      <c r="G10" s="472"/>
      <c r="H10" s="84"/>
      <c r="I10" s="472"/>
      <c r="J10" s="84"/>
      <c r="K10" s="472"/>
      <c r="L10" s="85"/>
      <c r="N10" s="5"/>
      <c r="P10" s="89" t="str">
        <f>IF($P$6=0,"",IF(OR($P$6=5,$P$6=23,$P$6=10,$P$6=14,$P$6=19,),Datos!R5,""))</f>
        <v/>
      </c>
    </row>
    <row r="11" spans="2:16" ht="17.45" customHeight="1">
      <c r="B11" s="777" t="s">
        <v>188</v>
      </c>
      <c r="C11" s="427" t="s">
        <v>171</v>
      </c>
      <c r="D11" s="88"/>
      <c r="E11" s="427" t="s">
        <v>175</v>
      </c>
      <c r="F11" s="88"/>
      <c r="G11" s="427" t="s">
        <v>172</v>
      </c>
      <c r="H11" s="88"/>
      <c r="I11" s="473" t="s">
        <v>173</v>
      </c>
      <c r="J11" s="88"/>
      <c r="K11" s="427" t="s">
        <v>174</v>
      </c>
      <c r="L11" s="83"/>
      <c r="P11" s="89" t="str">
        <f>IF($P$6=0,"",IF(OR($P$6=6,$P$6=24,$P$6=11,$P$6=15,$P$6=20,),Datos!R6,""))</f>
        <v/>
      </c>
    </row>
    <row r="12" spans="2:16" ht="63.6" customHeight="1">
      <c r="B12" s="778"/>
      <c r="C12" s="472"/>
      <c r="D12" s="84"/>
      <c r="E12" s="472"/>
      <c r="F12" s="84"/>
      <c r="G12" s="472"/>
      <c r="H12" s="84"/>
      <c r="I12" s="472"/>
      <c r="J12" s="84"/>
      <c r="K12" s="472"/>
      <c r="L12" s="85"/>
    </row>
    <row r="13" spans="2:16" ht="17.45" customHeight="1">
      <c r="B13" s="777" t="s">
        <v>189</v>
      </c>
      <c r="C13" s="427" t="s">
        <v>176</v>
      </c>
      <c r="D13" s="88"/>
      <c r="E13" s="427" t="s">
        <v>177</v>
      </c>
      <c r="F13" s="88"/>
      <c r="G13" s="427" t="s">
        <v>180</v>
      </c>
      <c r="H13" s="88"/>
      <c r="I13" s="427" t="s">
        <v>178</v>
      </c>
      <c r="J13" s="88"/>
      <c r="K13" s="427" t="s">
        <v>179</v>
      </c>
      <c r="L13" s="83"/>
      <c r="P13" s="89" t="str">
        <f>IF(P7&lt;&gt;"",P7,IF(P8&lt;&gt;"",P8,IF(P9&lt;&gt;"",P9,IF(P10&lt;&gt;"",P10,IF(P11&lt;&gt;"",P11,"")))))</f>
        <v/>
      </c>
    </row>
    <row r="14" spans="2:16" ht="45.6" customHeight="1">
      <c r="B14" s="778"/>
      <c r="C14" s="472"/>
      <c r="D14" s="84"/>
      <c r="E14" s="472"/>
      <c r="F14" s="84"/>
      <c r="G14" s="472"/>
      <c r="H14" s="84"/>
      <c r="I14" s="472"/>
      <c r="J14" s="84"/>
      <c r="K14" s="472"/>
      <c r="L14" s="85"/>
    </row>
    <row r="19" spans="3:4">
      <c r="C19" s="90"/>
      <c r="D19" s="90"/>
    </row>
    <row r="20" spans="3:4">
      <c r="C20" s="90"/>
      <c r="D20" s="90"/>
    </row>
  </sheetData>
  <customSheetViews>
    <customSheetView guid="{329F5593-0D6B-4C21-9FD0-52C333171BDF}" scale="80" showGridLines="0" hiddenColumns="1" state="hidden">
      <pageMargins left="0.7" right="0.7" top="0.75" bottom="0.75" header="0.3" footer="0.3"/>
      <pageSetup orientation="portrait" horizontalDpi="4294967294" verticalDpi="4294967294" r:id="rId1"/>
    </customSheetView>
  </customSheetViews>
  <mergeCells count="39">
    <mergeCell ref="K5:K6"/>
    <mergeCell ref="B1:L1"/>
    <mergeCell ref="B2:L2"/>
    <mergeCell ref="C3:L3"/>
    <mergeCell ref="C4:D4"/>
    <mergeCell ref="E4:F4"/>
    <mergeCell ref="G4:H4"/>
    <mergeCell ref="I4:J4"/>
    <mergeCell ref="K4:L4"/>
    <mergeCell ref="B5:B6"/>
    <mergeCell ref="C5:C6"/>
    <mergeCell ref="E5:E6"/>
    <mergeCell ref="G5:G6"/>
    <mergeCell ref="I5:I6"/>
    <mergeCell ref="N7:N8"/>
    <mergeCell ref="B9:B10"/>
    <mergeCell ref="C9:C10"/>
    <mergeCell ref="E9:E10"/>
    <mergeCell ref="G9:G10"/>
    <mergeCell ref="I9:I10"/>
    <mergeCell ref="K9:K10"/>
    <mergeCell ref="B7:B8"/>
    <mergeCell ref="C7:C8"/>
    <mergeCell ref="E7:E8"/>
    <mergeCell ref="G7:G8"/>
    <mergeCell ref="I7:I8"/>
    <mergeCell ref="K7:K8"/>
    <mergeCell ref="K13:K14"/>
    <mergeCell ref="B11:B12"/>
    <mergeCell ref="C11:C12"/>
    <mergeCell ref="E11:E12"/>
    <mergeCell ref="G11:G12"/>
    <mergeCell ref="I11:I12"/>
    <mergeCell ref="K11:K12"/>
    <mergeCell ref="B13:B14"/>
    <mergeCell ref="C13:C14"/>
    <mergeCell ref="E13:E14"/>
    <mergeCell ref="G13:G14"/>
    <mergeCell ref="I13:I14"/>
  </mergeCells>
  <hyperlinks>
    <hyperlink ref="N7" location="Riesgo1!G68" display="Para regresar a la caracterización del riesgo"/>
    <hyperlink ref="N7:N8" location="Riesgo8!E67" display="Para regresar a la caracterización del riesgo 8"/>
  </hyperlinks>
  <pageMargins left="0.7" right="0.7" top="0.75" bottom="0.75" header="0.3" footer="0.3"/>
  <pageSetup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5" name="Option Button 1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19050</xdr:rowOff>
                  </from>
                  <to>
                    <xdr:col>4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6" name="Option Button 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19050</xdr:rowOff>
                  </from>
                  <to>
                    <xdr:col>3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7" name="Option Button 3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19050</xdr:rowOff>
                  </from>
                  <to>
                    <xdr:col>5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8" name="Option Button 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19050</xdr:rowOff>
                  </from>
                  <to>
                    <xdr:col>7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9" name="Option Button 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4</xdr:row>
                    <xdr:rowOff>19050</xdr:rowOff>
                  </from>
                  <to>
                    <xdr:col>9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10" name="Option Button 6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19050</xdr:rowOff>
                  </from>
                  <to>
                    <xdr:col>11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11" name="Option Button 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28575</xdr:rowOff>
                  </from>
                  <to>
                    <xdr:col>3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12" name="Option Button 8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13" name="Option Button 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28575</xdr:rowOff>
                  </from>
                  <to>
                    <xdr:col>7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" r:id="rId14" name="Option Button 1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28575</xdr:rowOff>
                  </from>
                  <to>
                    <xdr:col>9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" r:id="rId15" name="Option Button 11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28575</xdr:rowOff>
                  </from>
                  <to>
                    <xdr:col>11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0" r:id="rId16" name="Option Button 1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28575</xdr:rowOff>
                  </from>
                  <to>
                    <xdr:col>3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1" r:id="rId17" name="Option Button 1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28575</xdr:rowOff>
                  </from>
                  <to>
                    <xdr:col>7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2" r:id="rId18" name="Option Button 1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28575</xdr:rowOff>
                  </from>
                  <to>
                    <xdr:col>9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3" r:id="rId19" name="Option Button 15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28575</xdr:rowOff>
                  </from>
                  <to>
                    <xdr:col>11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4" r:id="rId20" name="Option Button 16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19050</xdr:rowOff>
                  </from>
                  <to>
                    <xdr:col>3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5" r:id="rId21" name="Option Button 17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6" r:id="rId22" name="Option Button 1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7" r:id="rId23" name="Option Button 1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9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8" r:id="rId24" name="Option Button 20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19050</xdr:rowOff>
                  </from>
                  <to>
                    <xdr:col>11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9" r:id="rId25" name="Option Button 21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0" r:id="rId26" name="Option Button 2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1" r:id="rId27" name="Option Button 2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19050</xdr:rowOff>
                  </from>
                  <to>
                    <xdr:col>9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2" r:id="rId28" name="Option Button 24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19050</xdr:rowOff>
                  </from>
                  <to>
                    <xdr:col>11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3" r:id="rId29" name="Option Button 2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28575</xdr:rowOff>
                  </from>
                  <to>
                    <xdr:col>5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2">
    <tabColor theme="2" tint="-0.249977111117893"/>
  </sheetPr>
  <dimension ref="B1:P20"/>
  <sheetViews>
    <sheetView showGridLines="0" zoomScale="80" zoomScaleNormal="80" workbookViewId="0"/>
  </sheetViews>
  <sheetFormatPr baseColWidth="10" defaultColWidth="11.5703125" defaultRowHeight="15.75"/>
  <cols>
    <col min="1" max="1" width="1" style="77" customWidth="1"/>
    <col min="2" max="2" width="23.42578125" style="77" customWidth="1"/>
    <col min="3" max="3" width="20.5703125" style="77" customWidth="1"/>
    <col min="4" max="4" width="3" style="77" customWidth="1"/>
    <col min="5" max="5" width="17.85546875" style="77" customWidth="1"/>
    <col min="6" max="6" width="3" style="77" customWidth="1"/>
    <col min="7" max="7" width="18.42578125" style="77" customWidth="1"/>
    <col min="8" max="8" width="3" style="77" customWidth="1"/>
    <col min="9" max="9" width="18.140625" style="77" customWidth="1"/>
    <col min="10" max="10" width="3" style="77" customWidth="1"/>
    <col min="11" max="11" width="18" style="77" customWidth="1"/>
    <col min="12" max="12" width="3" style="77" customWidth="1"/>
    <col min="13" max="13" width="4" style="77" customWidth="1"/>
    <col min="14" max="14" width="39.5703125" style="78" customWidth="1"/>
    <col min="15" max="15" width="11.5703125" style="78"/>
    <col min="16" max="16" width="15.7109375" style="78" hidden="1" customWidth="1"/>
    <col min="17" max="16384" width="11.5703125" style="77"/>
  </cols>
  <sheetData>
    <row r="1" spans="2:16" ht="27" customHeight="1">
      <c r="B1" s="774" t="s">
        <v>191</v>
      </c>
      <c r="C1" s="774"/>
      <c r="D1" s="774"/>
      <c r="E1" s="774"/>
      <c r="F1" s="774"/>
      <c r="G1" s="774"/>
      <c r="H1" s="774"/>
      <c r="I1" s="774"/>
      <c r="J1" s="774"/>
      <c r="K1" s="774"/>
      <c r="L1" s="774"/>
    </row>
    <row r="2" spans="2:16" ht="37.15" customHeight="1">
      <c r="B2" s="772" t="s">
        <v>192</v>
      </c>
      <c r="C2" s="773"/>
      <c r="D2" s="773"/>
      <c r="E2" s="773"/>
      <c r="F2" s="773"/>
      <c r="G2" s="773"/>
      <c r="H2" s="773"/>
      <c r="I2" s="773"/>
      <c r="J2" s="773"/>
      <c r="K2" s="773"/>
      <c r="L2" s="773"/>
    </row>
    <row r="3" spans="2:16" ht="26.45" customHeight="1">
      <c r="B3" s="79"/>
      <c r="C3" s="769" t="s">
        <v>190</v>
      </c>
      <c r="D3" s="770"/>
      <c r="E3" s="770"/>
      <c r="F3" s="770"/>
      <c r="G3" s="770"/>
      <c r="H3" s="770"/>
      <c r="I3" s="770"/>
      <c r="J3" s="770"/>
      <c r="K3" s="770"/>
      <c r="L3" s="771"/>
      <c r="N3" s="80"/>
      <c r="O3" s="80"/>
      <c r="P3" s="80"/>
    </row>
    <row r="4" spans="2:16" ht="46.9" customHeight="1">
      <c r="B4" s="81" t="s">
        <v>186</v>
      </c>
      <c r="C4" s="781" t="s">
        <v>156</v>
      </c>
      <c r="D4" s="782"/>
      <c r="E4" s="779" t="s">
        <v>157</v>
      </c>
      <c r="F4" s="779"/>
      <c r="G4" s="779" t="s">
        <v>158</v>
      </c>
      <c r="H4" s="779"/>
      <c r="I4" s="779" t="s">
        <v>159</v>
      </c>
      <c r="J4" s="779"/>
      <c r="K4" s="779" t="s">
        <v>160</v>
      </c>
      <c r="L4" s="779"/>
    </row>
    <row r="5" spans="2:16">
      <c r="B5" s="777" t="s">
        <v>187</v>
      </c>
      <c r="C5" s="780" t="s">
        <v>161</v>
      </c>
      <c r="D5" s="82"/>
      <c r="E5" s="428" t="s">
        <v>162</v>
      </c>
      <c r="F5" s="82"/>
      <c r="G5" s="428" t="s">
        <v>165</v>
      </c>
      <c r="H5" s="82"/>
      <c r="I5" s="428" t="s">
        <v>164</v>
      </c>
      <c r="J5" s="82"/>
      <c r="K5" s="428" t="s">
        <v>163</v>
      </c>
      <c r="L5" s="83"/>
    </row>
    <row r="6" spans="2:16" ht="45.6" customHeight="1" thickBot="1">
      <c r="B6" s="778"/>
      <c r="C6" s="472"/>
      <c r="D6" s="84"/>
      <c r="E6" s="472"/>
      <c r="F6" s="84"/>
      <c r="G6" s="472"/>
      <c r="H6" s="84"/>
      <c r="I6" s="472"/>
      <c r="J6" s="84"/>
      <c r="K6" s="472"/>
      <c r="L6" s="85"/>
      <c r="P6" s="91">
        <v>0</v>
      </c>
    </row>
    <row r="7" spans="2:16" ht="17.45" customHeight="1" thickTop="1">
      <c r="B7" s="777" t="s">
        <v>193</v>
      </c>
      <c r="C7" s="473" t="s">
        <v>166</v>
      </c>
      <c r="D7" s="87"/>
      <c r="E7" s="427" t="s">
        <v>167</v>
      </c>
      <c r="F7" s="88"/>
      <c r="G7" s="427" t="s">
        <v>168</v>
      </c>
      <c r="H7" s="88"/>
      <c r="I7" s="473" t="s">
        <v>169</v>
      </c>
      <c r="J7" s="88"/>
      <c r="K7" s="427" t="s">
        <v>170</v>
      </c>
      <c r="L7" s="83"/>
      <c r="N7" s="775" t="s">
        <v>251</v>
      </c>
      <c r="P7" s="89" t="str">
        <f>IF($P$6=0,"",IF(OR($P$6=1,$P$6=2,$P$6=7,$P$6=12,$P$6=16,),Datos!R2,""))</f>
        <v/>
      </c>
    </row>
    <row r="8" spans="2:16" ht="45" customHeight="1" thickBot="1">
      <c r="B8" s="778"/>
      <c r="C8" s="472"/>
      <c r="D8" s="84"/>
      <c r="E8" s="472"/>
      <c r="F8" s="84"/>
      <c r="G8" s="472"/>
      <c r="H8" s="84"/>
      <c r="I8" s="472"/>
      <c r="J8" s="84"/>
      <c r="K8" s="472"/>
      <c r="L8" s="85"/>
      <c r="N8" s="776"/>
      <c r="P8" s="89" t="str">
        <f>IF($P$6=0,"",IF(OR($P$6=3,$P$6=21,$P$6=8,$P$6=25,$P$6=17,),Datos!R3,""))</f>
        <v/>
      </c>
    </row>
    <row r="9" spans="2:16" ht="17.45" customHeight="1" thickTop="1">
      <c r="B9" s="777" t="s">
        <v>194</v>
      </c>
      <c r="C9" s="427" t="s">
        <v>181</v>
      </c>
      <c r="D9" s="88"/>
      <c r="E9" s="427" t="s">
        <v>182</v>
      </c>
      <c r="F9" s="88"/>
      <c r="G9" s="427" t="s">
        <v>183</v>
      </c>
      <c r="H9" s="88"/>
      <c r="I9" s="473" t="s">
        <v>184</v>
      </c>
      <c r="J9" s="88"/>
      <c r="K9" s="427" t="s">
        <v>185</v>
      </c>
      <c r="L9" s="83"/>
      <c r="N9" s="4"/>
      <c r="P9" s="89" t="str">
        <f>IF($P$6=0,"",IF(OR($P$6=4,$P$6=22,$P$6=9,$P$6=13,$P$6=18,),Datos!R4,""))</f>
        <v/>
      </c>
    </row>
    <row r="10" spans="2:16" ht="48" customHeight="1">
      <c r="B10" s="778"/>
      <c r="C10" s="472"/>
      <c r="D10" s="84"/>
      <c r="E10" s="472"/>
      <c r="F10" s="84"/>
      <c r="G10" s="472"/>
      <c r="H10" s="84"/>
      <c r="I10" s="472"/>
      <c r="J10" s="84"/>
      <c r="K10" s="472"/>
      <c r="L10" s="85"/>
      <c r="N10" s="5"/>
      <c r="P10" s="89" t="str">
        <f>IF($P$6=0,"",IF(OR($P$6=5,$P$6=23,$P$6=10,$P$6=14,$P$6=19,),Datos!R5,""))</f>
        <v/>
      </c>
    </row>
    <row r="11" spans="2:16" ht="17.45" customHeight="1">
      <c r="B11" s="777" t="s">
        <v>188</v>
      </c>
      <c r="C11" s="427" t="s">
        <v>171</v>
      </c>
      <c r="D11" s="88"/>
      <c r="E11" s="427" t="s">
        <v>175</v>
      </c>
      <c r="F11" s="88"/>
      <c r="G11" s="427" t="s">
        <v>172</v>
      </c>
      <c r="H11" s="88"/>
      <c r="I11" s="473" t="s">
        <v>173</v>
      </c>
      <c r="J11" s="88"/>
      <c r="K11" s="427" t="s">
        <v>174</v>
      </c>
      <c r="L11" s="83"/>
      <c r="P11" s="89" t="str">
        <f>IF($P$6=0,"",IF(OR($P$6=6,$P$6=24,$P$6=11,$P$6=15,$P$6=20,),Datos!R6,""))</f>
        <v/>
      </c>
    </row>
    <row r="12" spans="2:16" ht="63.6" customHeight="1">
      <c r="B12" s="778"/>
      <c r="C12" s="472"/>
      <c r="D12" s="84"/>
      <c r="E12" s="472"/>
      <c r="F12" s="84"/>
      <c r="G12" s="472"/>
      <c r="H12" s="84"/>
      <c r="I12" s="472"/>
      <c r="J12" s="84"/>
      <c r="K12" s="472"/>
      <c r="L12" s="85"/>
    </row>
    <row r="13" spans="2:16" ht="17.45" customHeight="1">
      <c r="B13" s="777" t="s">
        <v>189</v>
      </c>
      <c r="C13" s="427" t="s">
        <v>176</v>
      </c>
      <c r="D13" s="88"/>
      <c r="E13" s="427" t="s">
        <v>177</v>
      </c>
      <c r="F13" s="88"/>
      <c r="G13" s="427" t="s">
        <v>180</v>
      </c>
      <c r="H13" s="88"/>
      <c r="I13" s="427" t="s">
        <v>178</v>
      </c>
      <c r="J13" s="88"/>
      <c r="K13" s="427" t="s">
        <v>179</v>
      </c>
      <c r="L13" s="83"/>
      <c r="P13" s="89" t="str">
        <f>IF(P7&lt;&gt;"",P7,IF(P8&lt;&gt;"",P8,IF(P9&lt;&gt;"",P9,IF(P10&lt;&gt;"",P10,IF(P11&lt;&gt;"",P11,"")))))</f>
        <v/>
      </c>
    </row>
    <row r="14" spans="2:16" ht="45.6" customHeight="1">
      <c r="B14" s="778"/>
      <c r="C14" s="472"/>
      <c r="D14" s="84"/>
      <c r="E14" s="472"/>
      <c r="F14" s="84"/>
      <c r="G14" s="472"/>
      <c r="H14" s="84"/>
      <c r="I14" s="472"/>
      <c r="J14" s="84"/>
      <c r="K14" s="472"/>
      <c r="L14" s="85"/>
    </row>
    <row r="19" spans="3:4">
      <c r="C19" s="90"/>
      <c r="D19" s="90"/>
    </row>
    <row r="20" spans="3:4">
      <c r="C20" s="90"/>
      <c r="D20" s="90"/>
    </row>
  </sheetData>
  <customSheetViews>
    <customSheetView guid="{329F5593-0D6B-4C21-9FD0-52C333171BDF}" scale="80" showGridLines="0" hiddenColumns="1" state="hidden">
      <pageMargins left="0.7" right="0.7" top="0.75" bottom="0.75" header="0.3" footer="0.3"/>
      <pageSetup orientation="portrait" horizontalDpi="4294967294" verticalDpi="4294967294" r:id="rId1"/>
    </customSheetView>
  </customSheetViews>
  <mergeCells count="39">
    <mergeCell ref="K5:K6"/>
    <mergeCell ref="B1:L1"/>
    <mergeCell ref="B2:L2"/>
    <mergeCell ref="C3:L3"/>
    <mergeCell ref="C4:D4"/>
    <mergeCell ref="E4:F4"/>
    <mergeCell ref="G4:H4"/>
    <mergeCell ref="I4:J4"/>
    <mergeCell ref="K4:L4"/>
    <mergeCell ref="B5:B6"/>
    <mergeCell ref="C5:C6"/>
    <mergeCell ref="E5:E6"/>
    <mergeCell ref="G5:G6"/>
    <mergeCell ref="I5:I6"/>
    <mergeCell ref="N7:N8"/>
    <mergeCell ref="B9:B10"/>
    <mergeCell ref="C9:C10"/>
    <mergeCell ref="E9:E10"/>
    <mergeCell ref="G9:G10"/>
    <mergeCell ref="I9:I10"/>
    <mergeCell ref="K9:K10"/>
    <mergeCell ref="B7:B8"/>
    <mergeCell ref="C7:C8"/>
    <mergeCell ref="E7:E8"/>
    <mergeCell ref="G7:G8"/>
    <mergeCell ref="I7:I8"/>
    <mergeCell ref="K7:K8"/>
    <mergeCell ref="K13:K14"/>
    <mergeCell ref="B11:B12"/>
    <mergeCell ref="C11:C12"/>
    <mergeCell ref="E11:E12"/>
    <mergeCell ref="G11:G12"/>
    <mergeCell ref="I11:I12"/>
    <mergeCell ref="K11:K12"/>
    <mergeCell ref="B13:B14"/>
    <mergeCell ref="C13:C14"/>
    <mergeCell ref="E13:E14"/>
    <mergeCell ref="G13:G14"/>
    <mergeCell ref="I13:I14"/>
  </mergeCells>
  <hyperlinks>
    <hyperlink ref="N7" location="Riesgo1!G68" display="Para regresar a la caracterización del riesgo"/>
    <hyperlink ref="N7:N8" location="Riesgo9!E67" display="Para regresar a la caracterización del riesgo 9"/>
  </hyperlinks>
  <pageMargins left="0.7" right="0.7" top="0.75" bottom="0.75" header="0.3" footer="0.3"/>
  <pageSetup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5" name="Option Button 1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19050</xdr:rowOff>
                  </from>
                  <to>
                    <xdr:col>4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6" name="Option Button 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19050</xdr:rowOff>
                  </from>
                  <to>
                    <xdr:col>3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7" name="Option Button 3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19050</xdr:rowOff>
                  </from>
                  <to>
                    <xdr:col>5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8" name="Option Button 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19050</xdr:rowOff>
                  </from>
                  <to>
                    <xdr:col>7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9" name="Option Button 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4</xdr:row>
                    <xdr:rowOff>19050</xdr:rowOff>
                  </from>
                  <to>
                    <xdr:col>9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10" name="Option Button 6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19050</xdr:rowOff>
                  </from>
                  <to>
                    <xdr:col>11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1" name="Option Button 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28575</xdr:rowOff>
                  </from>
                  <to>
                    <xdr:col>3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2" name="Option Button 8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3" name="Option Button 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28575</xdr:rowOff>
                  </from>
                  <to>
                    <xdr:col>7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4" name="Option Button 1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28575</xdr:rowOff>
                  </from>
                  <to>
                    <xdr:col>9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5" name="Option Button 11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28575</xdr:rowOff>
                  </from>
                  <to>
                    <xdr:col>11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6" name="Option Button 1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28575</xdr:rowOff>
                  </from>
                  <to>
                    <xdr:col>3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7" name="Option Button 1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28575</xdr:rowOff>
                  </from>
                  <to>
                    <xdr:col>7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8" name="Option Button 1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28575</xdr:rowOff>
                  </from>
                  <to>
                    <xdr:col>9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9" name="Option Button 15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28575</xdr:rowOff>
                  </from>
                  <to>
                    <xdr:col>11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20" name="Option Button 16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19050</xdr:rowOff>
                  </from>
                  <to>
                    <xdr:col>3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21" name="Option Button 17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0" r:id="rId22" name="Option Button 1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23" name="Option Button 1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9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2" r:id="rId24" name="Option Button 20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19050</xdr:rowOff>
                  </from>
                  <to>
                    <xdr:col>11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r:id="rId25" name="Option Button 21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26" name="Option Button 2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27" name="Option Button 2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19050</xdr:rowOff>
                  </from>
                  <to>
                    <xdr:col>9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6" r:id="rId28" name="Option Button 24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19050</xdr:rowOff>
                  </from>
                  <to>
                    <xdr:col>11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7" r:id="rId29" name="Option Button 2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28575</xdr:rowOff>
                  </from>
                  <to>
                    <xdr:col>5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3">
    <tabColor theme="2" tint="-0.249977111117893"/>
  </sheetPr>
  <dimension ref="B1:P20"/>
  <sheetViews>
    <sheetView showGridLines="0" zoomScale="80" zoomScaleNormal="80" workbookViewId="0"/>
  </sheetViews>
  <sheetFormatPr baseColWidth="10" defaultColWidth="11.5703125" defaultRowHeight="15.75"/>
  <cols>
    <col min="1" max="1" width="1" style="77" customWidth="1"/>
    <col min="2" max="2" width="23.42578125" style="77" customWidth="1"/>
    <col min="3" max="3" width="20.5703125" style="77" customWidth="1"/>
    <col min="4" max="4" width="3" style="77" customWidth="1"/>
    <col min="5" max="5" width="17.85546875" style="77" customWidth="1"/>
    <col min="6" max="6" width="3" style="77" customWidth="1"/>
    <col min="7" max="7" width="18.42578125" style="77" customWidth="1"/>
    <col min="8" max="8" width="3" style="77" customWidth="1"/>
    <col min="9" max="9" width="18.140625" style="77" customWidth="1"/>
    <col min="10" max="10" width="3" style="77" customWidth="1"/>
    <col min="11" max="11" width="18" style="77" customWidth="1"/>
    <col min="12" max="12" width="3" style="77" customWidth="1"/>
    <col min="13" max="13" width="4" style="77" customWidth="1"/>
    <col min="14" max="14" width="39.5703125" style="78" customWidth="1"/>
    <col min="15" max="15" width="11.5703125" style="78"/>
    <col min="16" max="16" width="15.7109375" style="78" hidden="1" customWidth="1"/>
    <col min="17" max="16384" width="11.5703125" style="77"/>
  </cols>
  <sheetData>
    <row r="1" spans="2:16" ht="27" customHeight="1">
      <c r="B1" s="774" t="s">
        <v>191</v>
      </c>
      <c r="C1" s="774"/>
      <c r="D1" s="774"/>
      <c r="E1" s="774"/>
      <c r="F1" s="774"/>
      <c r="G1" s="774"/>
      <c r="H1" s="774"/>
      <c r="I1" s="774"/>
      <c r="J1" s="774"/>
      <c r="K1" s="774"/>
      <c r="L1" s="774"/>
    </row>
    <row r="2" spans="2:16" ht="37.15" customHeight="1">
      <c r="B2" s="772" t="s">
        <v>192</v>
      </c>
      <c r="C2" s="773"/>
      <c r="D2" s="773"/>
      <c r="E2" s="773"/>
      <c r="F2" s="773"/>
      <c r="G2" s="773"/>
      <c r="H2" s="773"/>
      <c r="I2" s="773"/>
      <c r="J2" s="773"/>
      <c r="K2" s="773"/>
      <c r="L2" s="773"/>
    </row>
    <row r="3" spans="2:16" ht="26.45" customHeight="1">
      <c r="B3" s="79"/>
      <c r="C3" s="769" t="s">
        <v>190</v>
      </c>
      <c r="D3" s="770"/>
      <c r="E3" s="770"/>
      <c r="F3" s="770"/>
      <c r="G3" s="770"/>
      <c r="H3" s="770"/>
      <c r="I3" s="770"/>
      <c r="J3" s="770"/>
      <c r="K3" s="770"/>
      <c r="L3" s="771"/>
      <c r="N3" s="80"/>
      <c r="O3" s="80"/>
      <c r="P3" s="80"/>
    </row>
    <row r="4" spans="2:16" ht="46.9" customHeight="1">
      <c r="B4" s="81" t="s">
        <v>186</v>
      </c>
      <c r="C4" s="781" t="s">
        <v>156</v>
      </c>
      <c r="D4" s="782"/>
      <c r="E4" s="779" t="s">
        <v>157</v>
      </c>
      <c r="F4" s="779"/>
      <c r="G4" s="779" t="s">
        <v>158</v>
      </c>
      <c r="H4" s="779"/>
      <c r="I4" s="779" t="s">
        <v>159</v>
      </c>
      <c r="J4" s="779"/>
      <c r="K4" s="779" t="s">
        <v>160</v>
      </c>
      <c r="L4" s="779"/>
    </row>
    <row r="5" spans="2:16">
      <c r="B5" s="777" t="s">
        <v>187</v>
      </c>
      <c r="C5" s="780" t="s">
        <v>161</v>
      </c>
      <c r="D5" s="82"/>
      <c r="E5" s="428" t="s">
        <v>162</v>
      </c>
      <c r="F5" s="82"/>
      <c r="G5" s="428" t="s">
        <v>165</v>
      </c>
      <c r="H5" s="82"/>
      <c r="I5" s="428" t="s">
        <v>164</v>
      </c>
      <c r="J5" s="82"/>
      <c r="K5" s="428" t="s">
        <v>163</v>
      </c>
      <c r="L5" s="83"/>
    </row>
    <row r="6" spans="2:16" ht="45.6" customHeight="1" thickBot="1">
      <c r="B6" s="778"/>
      <c r="C6" s="472"/>
      <c r="D6" s="84"/>
      <c r="E6" s="472"/>
      <c r="F6" s="84"/>
      <c r="G6" s="472"/>
      <c r="H6" s="84"/>
      <c r="I6" s="472"/>
      <c r="J6" s="84"/>
      <c r="K6" s="472"/>
      <c r="L6" s="85"/>
      <c r="P6" s="91">
        <v>0</v>
      </c>
    </row>
    <row r="7" spans="2:16" ht="17.45" customHeight="1" thickTop="1">
      <c r="B7" s="777" t="s">
        <v>193</v>
      </c>
      <c r="C7" s="473" t="s">
        <v>166</v>
      </c>
      <c r="D7" s="87"/>
      <c r="E7" s="427" t="s">
        <v>167</v>
      </c>
      <c r="F7" s="88"/>
      <c r="G7" s="427" t="s">
        <v>168</v>
      </c>
      <c r="H7" s="88"/>
      <c r="I7" s="473" t="s">
        <v>169</v>
      </c>
      <c r="J7" s="88"/>
      <c r="K7" s="427" t="s">
        <v>170</v>
      </c>
      <c r="L7" s="83"/>
      <c r="N7" s="775" t="s">
        <v>252</v>
      </c>
      <c r="P7" s="89" t="str">
        <f>IF($P$6=0,"",IF(OR($P$6=1,$P$6=2,$P$6=7,$P$6=12,$P$6=16,),Datos!R2,""))</f>
        <v/>
      </c>
    </row>
    <row r="8" spans="2:16" ht="45" customHeight="1" thickBot="1">
      <c r="B8" s="778"/>
      <c r="C8" s="472"/>
      <c r="D8" s="84"/>
      <c r="E8" s="472"/>
      <c r="F8" s="84"/>
      <c r="G8" s="472"/>
      <c r="H8" s="84"/>
      <c r="I8" s="472"/>
      <c r="J8" s="84"/>
      <c r="K8" s="472"/>
      <c r="L8" s="85"/>
      <c r="N8" s="776"/>
      <c r="P8" s="89" t="str">
        <f>IF($P$6=0,"",IF(OR($P$6=3,$P$6=21,$P$6=8,$P$6=25,$P$6=17,),Datos!R3,""))</f>
        <v/>
      </c>
    </row>
    <row r="9" spans="2:16" ht="17.45" customHeight="1" thickTop="1">
      <c r="B9" s="777" t="s">
        <v>194</v>
      </c>
      <c r="C9" s="427" t="s">
        <v>181</v>
      </c>
      <c r="D9" s="88"/>
      <c r="E9" s="427" t="s">
        <v>182</v>
      </c>
      <c r="F9" s="88"/>
      <c r="G9" s="427" t="s">
        <v>183</v>
      </c>
      <c r="H9" s="88"/>
      <c r="I9" s="473" t="s">
        <v>184</v>
      </c>
      <c r="J9" s="88"/>
      <c r="K9" s="427" t="s">
        <v>185</v>
      </c>
      <c r="L9" s="83"/>
      <c r="N9" s="4"/>
      <c r="P9" s="89" t="str">
        <f>IF($P$6=0,"",IF(OR($P$6=4,$P$6=22,$P$6=9,$P$6=13,$P$6=18,),Datos!R4,""))</f>
        <v/>
      </c>
    </row>
    <row r="10" spans="2:16" ht="48" customHeight="1">
      <c r="B10" s="778"/>
      <c r="C10" s="472"/>
      <c r="D10" s="84"/>
      <c r="E10" s="472"/>
      <c r="F10" s="84"/>
      <c r="G10" s="472"/>
      <c r="H10" s="84"/>
      <c r="I10" s="472"/>
      <c r="J10" s="84"/>
      <c r="K10" s="472"/>
      <c r="L10" s="85"/>
      <c r="N10" s="5"/>
      <c r="P10" s="89" t="str">
        <f>IF($P$6=0,"",IF(OR($P$6=5,$P$6=23,$P$6=10,$P$6=14,$P$6=19,),Datos!R5,""))</f>
        <v/>
      </c>
    </row>
    <row r="11" spans="2:16" ht="17.45" customHeight="1">
      <c r="B11" s="777" t="s">
        <v>188</v>
      </c>
      <c r="C11" s="427" t="s">
        <v>171</v>
      </c>
      <c r="D11" s="88"/>
      <c r="E11" s="427" t="s">
        <v>175</v>
      </c>
      <c r="F11" s="88"/>
      <c r="G11" s="427" t="s">
        <v>172</v>
      </c>
      <c r="H11" s="88"/>
      <c r="I11" s="473" t="s">
        <v>173</v>
      </c>
      <c r="J11" s="88"/>
      <c r="K11" s="427" t="s">
        <v>174</v>
      </c>
      <c r="L11" s="83"/>
      <c r="P11" s="89" t="str">
        <f>IF($P$6=0,"",IF(OR($P$6=6,$P$6=24,$P$6=11,$P$6=15,$P$6=20,),Datos!R6,""))</f>
        <v/>
      </c>
    </row>
    <row r="12" spans="2:16" ht="63.6" customHeight="1">
      <c r="B12" s="778"/>
      <c r="C12" s="472"/>
      <c r="D12" s="84"/>
      <c r="E12" s="472"/>
      <c r="F12" s="84"/>
      <c r="G12" s="472"/>
      <c r="H12" s="84"/>
      <c r="I12" s="472"/>
      <c r="J12" s="84"/>
      <c r="K12" s="472"/>
      <c r="L12" s="85"/>
    </row>
    <row r="13" spans="2:16" ht="17.45" customHeight="1">
      <c r="B13" s="777" t="s">
        <v>189</v>
      </c>
      <c r="C13" s="427" t="s">
        <v>176</v>
      </c>
      <c r="D13" s="88"/>
      <c r="E13" s="427" t="s">
        <v>177</v>
      </c>
      <c r="F13" s="88"/>
      <c r="G13" s="427" t="s">
        <v>180</v>
      </c>
      <c r="H13" s="88"/>
      <c r="I13" s="427" t="s">
        <v>178</v>
      </c>
      <c r="J13" s="88"/>
      <c r="K13" s="427" t="s">
        <v>179</v>
      </c>
      <c r="L13" s="83"/>
      <c r="P13" s="89" t="str">
        <f>IF(P7&lt;&gt;"",P7,IF(P8&lt;&gt;"",P8,IF(P9&lt;&gt;"",P9,IF(P10&lt;&gt;"",P10,IF(P11&lt;&gt;"",P11,"")))))</f>
        <v/>
      </c>
    </row>
    <row r="14" spans="2:16" ht="45.6" customHeight="1">
      <c r="B14" s="778"/>
      <c r="C14" s="472"/>
      <c r="D14" s="84"/>
      <c r="E14" s="472"/>
      <c r="F14" s="84"/>
      <c r="G14" s="472"/>
      <c r="H14" s="84"/>
      <c r="I14" s="472"/>
      <c r="J14" s="84"/>
      <c r="K14" s="472"/>
      <c r="L14" s="85"/>
    </row>
    <row r="19" spans="3:4">
      <c r="C19" s="90"/>
      <c r="D19" s="90"/>
    </row>
    <row r="20" spans="3:4">
      <c r="C20" s="90"/>
      <c r="D20" s="90"/>
    </row>
  </sheetData>
  <customSheetViews>
    <customSheetView guid="{329F5593-0D6B-4C21-9FD0-52C333171BDF}" scale="80" showGridLines="0" hiddenColumns="1" state="hidden">
      <pageMargins left="0.7" right="0.7" top="0.75" bottom="0.75" header="0.3" footer="0.3"/>
      <pageSetup orientation="portrait" horizontalDpi="4294967294" verticalDpi="4294967294" r:id="rId1"/>
    </customSheetView>
  </customSheetViews>
  <mergeCells count="39">
    <mergeCell ref="K5:K6"/>
    <mergeCell ref="B1:L1"/>
    <mergeCell ref="B2:L2"/>
    <mergeCell ref="C3:L3"/>
    <mergeCell ref="C4:D4"/>
    <mergeCell ref="E4:F4"/>
    <mergeCell ref="G4:H4"/>
    <mergeCell ref="I4:J4"/>
    <mergeCell ref="K4:L4"/>
    <mergeCell ref="B5:B6"/>
    <mergeCell ref="C5:C6"/>
    <mergeCell ref="E5:E6"/>
    <mergeCell ref="G5:G6"/>
    <mergeCell ref="I5:I6"/>
    <mergeCell ref="N7:N8"/>
    <mergeCell ref="B9:B10"/>
    <mergeCell ref="C9:C10"/>
    <mergeCell ref="E9:E10"/>
    <mergeCell ref="G9:G10"/>
    <mergeCell ref="I9:I10"/>
    <mergeCell ref="K9:K10"/>
    <mergeCell ref="B7:B8"/>
    <mergeCell ref="C7:C8"/>
    <mergeCell ref="E7:E8"/>
    <mergeCell ref="G7:G8"/>
    <mergeCell ref="I7:I8"/>
    <mergeCell ref="K7:K8"/>
    <mergeCell ref="K13:K14"/>
    <mergeCell ref="B11:B12"/>
    <mergeCell ref="C11:C12"/>
    <mergeCell ref="E11:E12"/>
    <mergeCell ref="G11:G12"/>
    <mergeCell ref="I11:I12"/>
    <mergeCell ref="K11:K12"/>
    <mergeCell ref="B13:B14"/>
    <mergeCell ref="C13:C14"/>
    <mergeCell ref="E13:E14"/>
    <mergeCell ref="G13:G14"/>
    <mergeCell ref="I13:I14"/>
  </mergeCells>
  <hyperlinks>
    <hyperlink ref="N7" location="Riesgo1!G68" display="Para regresar a la caracterización del riesgo"/>
    <hyperlink ref="N7:N8" location="Riesgo10!E67" display="Para regresar a la caracterización del riesgo 10"/>
  </hyperlinks>
  <pageMargins left="0.7" right="0.7" top="0.75" bottom="0.75" header="0.3" footer="0.3"/>
  <pageSetup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5" name="Option Button 1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19050</xdr:rowOff>
                  </from>
                  <to>
                    <xdr:col>4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6" name="Option Button 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19050</xdr:rowOff>
                  </from>
                  <to>
                    <xdr:col>3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7" name="Option Button 3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19050</xdr:rowOff>
                  </from>
                  <to>
                    <xdr:col>5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8" name="Option Button 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19050</xdr:rowOff>
                  </from>
                  <to>
                    <xdr:col>7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9" name="Option Button 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4</xdr:row>
                    <xdr:rowOff>19050</xdr:rowOff>
                  </from>
                  <to>
                    <xdr:col>9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10" name="Option Button 6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19050</xdr:rowOff>
                  </from>
                  <to>
                    <xdr:col>11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11" name="Option Button 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28575</xdr:rowOff>
                  </from>
                  <to>
                    <xdr:col>3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12" name="Option Button 8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13" name="Option Button 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28575</xdr:rowOff>
                  </from>
                  <to>
                    <xdr:col>7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6" r:id="rId14" name="Option Button 1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28575</xdr:rowOff>
                  </from>
                  <to>
                    <xdr:col>9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7" r:id="rId15" name="Option Button 11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28575</xdr:rowOff>
                  </from>
                  <to>
                    <xdr:col>11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8" r:id="rId16" name="Option Button 1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28575</xdr:rowOff>
                  </from>
                  <to>
                    <xdr:col>3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9" r:id="rId17" name="Option Button 1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28575</xdr:rowOff>
                  </from>
                  <to>
                    <xdr:col>7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0" r:id="rId18" name="Option Button 1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28575</xdr:rowOff>
                  </from>
                  <to>
                    <xdr:col>9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1" r:id="rId19" name="Option Button 15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28575</xdr:rowOff>
                  </from>
                  <to>
                    <xdr:col>11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2" r:id="rId20" name="Option Button 16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19050</xdr:rowOff>
                  </from>
                  <to>
                    <xdr:col>3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3" r:id="rId21" name="Option Button 17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4" r:id="rId22" name="Option Button 1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5" r:id="rId23" name="Option Button 1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9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6" r:id="rId24" name="Option Button 20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19050</xdr:rowOff>
                  </from>
                  <to>
                    <xdr:col>11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7" r:id="rId25" name="Option Button 21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8" r:id="rId26" name="Option Button 2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9" r:id="rId27" name="Option Button 2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19050</xdr:rowOff>
                  </from>
                  <to>
                    <xdr:col>9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0" r:id="rId28" name="Option Button 24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19050</xdr:rowOff>
                  </from>
                  <to>
                    <xdr:col>11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1" r:id="rId29" name="Option Button 2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28575</xdr:rowOff>
                  </from>
                  <to>
                    <xdr:col>5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7" tint="0.39997558519241921"/>
  </sheetPr>
  <dimension ref="A1:AW108"/>
  <sheetViews>
    <sheetView showGridLines="0" view="pageBreakPreview" zoomScale="70" zoomScaleNormal="80" zoomScaleSheetLayoutView="70" workbookViewId="0">
      <pane xSplit="1" ySplit="6" topLeftCell="N7" activePane="bottomRight" state="frozen"/>
      <selection pane="topRight" activeCell="B1" sqref="B1"/>
      <selection pane="bottomLeft" activeCell="A7" sqref="A7"/>
      <selection pane="bottomRight" activeCell="S19" sqref="S19"/>
    </sheetView>
  </sheetViews>
  <sheetFormatPr baseColWidth="10" defaultColWidth="11.42578125" defaultRowHeight="15"/>
  <cols>
    <col min="1" max="1" width="44" style="77" customWidth="1"/>
    <col min="2" max="2" width="40.42578125" style="9" customWidth="1"/>
    <col min="3" max="3" width="23" style="77" customWidth="1"/>
    <col min="4" max="4" width="36.85546875" style="77" bestFit="1" customWidth="1"/>
    <col min="5" max="5" width="36.85546875" style="77" customWidth="1"/>
    <col min="6" max="6" width="34.7109375" style="77" customWidth="1"/>
    <col min="7" max="7" width="29.42578125" style="77" customWidth="1"/>
    <col min="8" max="8" width="10.7109375" style="133" customWidth="1"/>
    <col min="9" max="9" width="17.7109375" style="133" customWidth="1"/>
    <col min="10" max="10" width="10.7109375" style="133" customWidth="1"/>
    <col min="11" max="11" width="17.7109375" style="133" customWidth="1"/>
    <col min="12" max="12" width="10.7109375" style="133" customWidth="1"/>
    <col min="13" max="13" width="17.7109375" style="133" customWidth="1"/>
    <col min="14" max="14" width="10.7109375" style="133" customWidth="1"/>
    <col min="15" max="15" width="17.7109375" style="133" customWidth="1"/>
    <col min="16" max="16" width="11.42578125" style="77" customWidth="1"/>
    <col min="17" max="17" width="2" style="77" customWidth="1"/>
    <col min="18" max="18" width="19.7109375" style="77" customWidth="1"/>
    <col min="19" max="19" width="21.42578125" style="77" customWidth="1"/>
    <col min="20" max="22" width="11.42578125" style="77" customWidth="1"/>
    <col min="23" max="23" width="69.7109375" style="77" customWidth="1"/>
    <col min="24" max="25" width="11.42578125" style="77" customWidth="1"/>
    <col min="26" max="35" width="12.28515625" style="77" customWidth="1"/>
    <col min="36" max="36" width="11.42578125" style="77" customWidth="1"/>
    <col min="37" max="37" width="32.85546875" style="77" hidden="1" customWidth="1"/>
    <col min="38" max="46" width="11.42578125" style="77" hidden="1" customWidth="1"/>
    <col min="47" max="47" width="6.28515625" style="77" hidden="1" customWidth="1"/>
    <col min="48" max="49" width="11.42578125" style="77" hidden="1" customWidth="1"/>
    <col min="50" max="16384" width="11.42578125" style="77"/>
  </cols>
  <sheetData>
    <row r="1" spans="1:48" ht="44.25" customHeight="1">
      <c r="A1" s="812"/>
      <c r="B1" s="112" t="s">
        <v>128</v>
      </c>
      <c r="C1" s="814"/>
      <c r="D1" s="815"/>
      <c r="E1" s="815"/>
      <c r="F1" s="815"/>
      <c r="G1" s="815"/>
      <c r="H1" s="815"/>
      <c r="I1" s="815"/>
      <c r="J1" s="816"/>
      <c r="K1" s="817" t="s">
        <v>129</v>
      </c>
      <c r="L1" s="817"/>
      <c r="M1" s="818"/>
      <c r="N1" s="819"/>
      <c r="O1" s="820"/>
      <c r="P1" s="113"/>
      <c r="Q1" s="114"/>
      <c r="R1" s="114"/>
    </row>
    <row r="2" spans="1:48" ht="44.25" customHeight="1" thickBot="1">
      <c r="A2" s="813"/>
      <c r="B2" s="112" t="s">
        <v>130</v>
      </c>
      <c r="C2" s="821" t="s">
        <v>195</v>
      </c>
      <c r="D2" s="822"/>
      <c r="E2" s="822"/>
      <c r="F2" s="822"/>
      <c r="G2" s="822"/>
      <c r="H2" s="822"/>
      <c r="I2" s="822"/>
      <c r="J2" s="823"/>
      <c r="K2" s="817" t="s">
        <v>131</v>
      </c>
      <c r="L2" s="817"/>
      <c r="M2" s="824"/>
      <c r="N2" s="825"/>
      <c r="O2" s="826"/>
      <c r="P2" s="113"/>
      <c r="Q2" s="114"/>
      <c r="R2" s="114"/>
    </row>
    <row r="3" spans="1:48" ht="15.75">
      <c r="A3" s="785"/>
      <c r="B3" s="785"/>
      <c r="C3" s="785"/>
      <c r="D3" s="785"/>
      <c r="E3" s="785"/>
      <c r="F3" s="785"/>
      <c r="G3" s="785"/>
      <c r="H3" s="787" t="s">
        <v>196</v>
      </c>
      <c r="I3" s="788"/>
      <c r="J3" s="788"/>
      <c r="K3" s="788"/>
      <c r="L3" s="788"/>
      <c r="M3" s="788"/>
      <c r="N3" s="789" t="s">
        <v>197</v>
      </c>
      <c r="O3" s="790"/>
      <c r="Z3" s="792" t="s">
        <v>271</v>
      </c>
      <c r="AA3" s="793"/>
      <c r="AB3" s="793"/>
      <c r="AC3" s="793"/>
      <c r="AD3" s="793"/>
      <c r="AE3" s="793"/>
      <c r="AF3" s="793"/>
      <c r="AG3" s="793"/>
      <c r="AH3" s="793"/>
      <c r="AI3" s="794"/>
    </row>
    <row r="4" spans="1:48" ht="15.75">
      <c r="A4" s="786"/>
      <c r="B4" s="786"/>
      <c r="C4" s="786"/>
      <c r="D4" s="786"/>
      <c r="E4" s="786"/>
      <c r="F4" s="786"/>
      <c r="G4" s="786"/>
      <c r="H4" s="801" t="s">
        <v>138</v>
      </c>
      <c r="I4" s="802"/>
      <c r="J4" s="802"/>
      <c r="K4" s="802"/>
      <c r="L4" s="802"/>
      <c r="M4" s="802"/>
      <c r="N4" s="783"/>
      <c r="O4" s="791"/>
      <c r="Z4" s="795"/>
      <c r="AA4" s="796"/>
      <c r="AB4" s="796"/>
      <c r="AC4" s="796"/>
      <c r="AD4" s="796"/>
      <c r="AE4" s="796"/>
      <c r="AF4" s="796"/>
      <c r="AG4" s="796"/>
      <c r="AH4" s="796"/>
      <c r="AI4" s="797"/>
    </row>
    <row r="5" spans="1:48" ht="15.75" customHeight="1">
      <c r="A5" s="803" t="s">
        <v>132</v>
      </c>
      <c r="B5" s="805" t="s">
        <v>133</v>
      </c>
      <c r="C5" s="805" t="s">
        <v>134</v>
      </c>
      <c r="D5" s="807" t="s">
        <v>266</v>
      </c>
      <c r="E5" s="807" t="s">
        <v>135</v>
      </c>
      <c r="F5" s="807" t="s">
        <v>136</v>
      </c>
      <c r="G5" s="809" t="s">
        <v>137</v>
      </c>
      <c r="H5" s="811" t="s">
        <v>139</v>
      </c>
      <c r="I5" s="783"/>
      <c r="J5" s="783" t="s">
        <v>140</v>
      </c>
      <c r="K5" s="783"/>
      <c r="L5" s="783" t="s">
        <v>141</v>
      </c>
      <c r="M5" s="784"/>
      <c r="N5" s="783"/>
      <c r="O5" s="791"/>
      <c r="Z5" s="798"/>
      <c r="AA5" s="799"/>
      <c r="AB5" s="799"/>
      <c r="AC5" s="799"/>
      <c r="AD5" s="799"/>
      <c r="AE5" s="799"/>
      <c r="AF5" s="799"/>
      <c r="AG5" s="799"/>
      <c r="AH5" s="799"/>
      <c r="AI5" s="800"/>
    </row>
    <row r="6" spans="1:48" ht="16.5" thickBot="1">
      <c r="A6" s="804"/>
      <c r="B6" s="806"/>
      <c r="C6" s="806"/>
      <c r="D6" s="808"/>
      <c r="E6" s="808"/>
      <c r="F6" s="808"/>
      <c r="G6" s="810"/>
      <c r="H6" s="115" t="s">
        <v>198</v>
      </c>
      <c r="I6" s="116" t="s">
        <v>142</v>
      </c>
      <c r="J6" s="116" t="s">
        <v>198</v>
      </c>
      <c r="K6" s="116" t="s">
        <v>142</v>
      </c>
      <c r="L6" s="116" t="s">
        <v>198</v>
      </c>
      <c r="M6" s="116" t="s">
        <v>142</v>
      </c>
      <c r="N6" s="116" t="s">
        <v>198</v>
      </c>
      <c r="O6" s="117" t="s">
        <v>199</v>
      </c>
      <c r="Z6" s="118" t="s">
        <v>200</v>
      </c>
      <c r="AA6" s="135" t="s">
        <v>201</v>
      </c>
      <c r="AB6" s="135" t="s">
        <v>202</v>
      </c>
      <c r="AC6" s="135" t="s">
        <v>203</v>
      </c>
      <c r="AD6" s="135" t="s">
        <v>204</v>
      </c>
      <c r="AE6" s="135" t="s">
        <v>205</v>
      </c>
      <c r="AF6" s="135" t="s">
        <v>206</v>
      </c>
      <c r="AG6" s="135" t="s">
        <v>207</v>
      </c>
      <c r="AH6" s="135" t="s">
        <v>208</v>
      </c>
      <c r="AI6" s="136" t="s">
        <v>209</v>
      </c>
    </row>
    <row r="7" spans="1:48" ht="16.149999999999999" customHeight="1">
      <c r="A7" s="92" t="s">
        <v>275</v>
      </c>
      <c r="B7" s="93"/>
      <c r="C7" s="93"/>
      <c r="D7" s="94"/>
      <c r="E7" s="94"/>
      <c r="F7" s="94"/>
      <c r="G7" s="95"/>
      <c r="H7" s="96">
        <v>3</v>
      </c>
      <c r="I7" s="119" t="str">
        <f>IF(H7=1,"INFORMACION PUBLICA",IF(H7=2,"INFORMACION PUBLICA CLASIFICADA",IF(H7=3,"INFORMACION PUBLICA RESERVADA","No Aplica")))</f>
        <v>INFORMACION PUBLICA RESERVADA</v>
      </c>
      <c r="J7" s="96">
        <v>2</v>
      </c>
      <c r="K7" s="120" t="str">
        <f>IF(J7=1,"BAJA",IF(J7=2,"MEDIA",IF(J7=3,"ALTA","No Aplica")))</f>
        <v>MEDIA</v>
      </c>
      <c r="L7" s="96">
        <v>1</v>
      </c>
      <c r="M7" s="120" t="str">
        <f>IF(L7=1,"BAJA",IF(L7=2,"MEDIA",IF(L7=3,"ALTA","No Aplica")))</f>
        <v>BAJA</v>
      </c>
      <c r="N7" s="121">
        <f>SUM(H7+J7+L7)</f>
        <v>6</v>
      </c>
      <c r="O7" s="122" t="str">
        <f>IF(AND(H7=3,J7=3),"ALTA",IF(AND(H7=3,L7=3),"ALTA",IF(AND(J7=3,L7=3),"ALTA",IF(AND(H7=1,J7=1,L7=1),"BAJA",IF(AND(H7=0,J7=0,L7=0),"No Aplica","MEDIA")))))</f>
        <v>MEDIA</v>
      </c>
      <c r="R7" s="123" t="s">
        <v>210</v>
      </c>
      <c r="S7" s="123" t="s">
        <v>211</v>
      </c>
      <c r="U7" s="124" t="s">
        <v>212</v>
      </c>
      <c r="W7" s="124" t="s">
        <v>4</v>
      </c>
      <c r="X7" s="77" t="s">
        <v>113</v>
      </c>
      <c r="Z7" s="97" t="s">
        <v>113</v>
      </c>
      <c r="AA7" s="98"/>
      <c r="AB7" s="99"/>
      <c r="AC7" s="98"/>
      <c r="AD7" s="99"/>
      <c r="AE7" s="98"/>
      <c r="AF7" s="99"/>
      <c r="AG7" s="98"/>
      <c r="AH7" s="99"/>
      <c r="AI7" s="100"/>
    </row>
    <row r="8" spans="1:48" ht="16.149999999999999" customHeight="1">
      <c r="A8" s="101" t="s">
        <v>323</v>
      </c>
      <c r="B8" s="93"/>
      <c r="C8" s="93"/>
      <c r="D8" s="93"/>
      <c r="E8" s="93"/>
      <c r="F8" s="93"/>
      <c r="G8" s="102"/>
      <c r="H8" s="103">
        <v>1</v>
      </c>
      <c r="I8" s="126" t="str">
        <f t="shared" ref="I8:I71" si="0">IF(H8=1,"INFORMACION PUBLICA",IF(H8=2,"INFORMACION PUBLICA CLASIFICADA",IF(H8=3,"INFORMACION PUBLICA RESERVADA","No Aplica")))</f>
        <v>INFORMACION PUBLICA</v>
      </c>
      <c r="J8" s="103">
        <v>2</v>
      </c>
      <c r="K8" s="127" t="str">
        <f t="shared" ref="K8:K71" si="1">IF(J8=1,"BAJA",IF(J8=2,"MEDIA",IF(J8=3,"ALTA","No Aplica")))</f>
        <v>MEDIA</v>
      </c>
      <c r="L8" s="103">
        <v>3</v>
      </c>
      <c r="M8" s="127" t="str">
        <f t="shared" ref="M8:M71" si="2">IF(L8=1,"BAJA",IF(L8=2,"MEDIA",IF(L8=3,"ALTA","No Aplica")))</f>
        <v>ALTA</v>
      </c>
      <c r="N8" s="121">
        <f>SUM(H8+J8+L8)</f>
        <v>6</v>
      </c>
      <c r="O8" s="122" t="str">
        <f t="shared" ref="O8:O71" si="3">IF(AND(H8=3,J8=3),"ALTA",IF(AND(H8=3,L8=3),"ALTA",IF(AND(J8=3,L8=3),"ALTA",IF(AND(H8=1,J8=1,L8=1),"BAJA",IF(AND(H8=0,J8=0,L8=0),"No Aplica","MEDIA")))))</f>
        <v>MEDIA</v>
      </c>
      <c r="R8" s="59" t="s">
        <v>57</v>
      </c>
      <c r="S8" s="125">
        <v>3</v>
      </c>
      <c r="T8" s="77">
        <v>1</v>
      </c>
      <c r="U8" s="128" t="s">
        <v>267</v>
      </c>
      <c r="W8" s="129" t="s">
        <v>213</v>
      </c>
      <c r="Z8" s="97" t="s">
        <v>113</v>
      </c>
      <c r="AA8" s="98"/>
      <c r="AB8" s="99"/>
      <c r="AC8" s="98"/>
      <c r="AD8" s="99"/>
      <c r="AE8" s="98"/>
      <c r="AF8" s="99"/>
      <c r="AG8" s="98"/>
      <c r="AH8" s="99"/>
      <c r="AI8" s="100"/>
      <c r="AL8" s="6"/>
      <c r="AM8" s="6"/>
      <c r="AN8" s="6"/>
      <c r="AO8" s="6"/>
      <c r="AP8" s="6"/>
      <c r="AQ8" s="6"/>
      <c r="AR8" s="6"/>
      <c r="AS8" s="6"/>
      <c r="AT8" s="6"/>
    </row>
    <row r="9" spans="1:48" ht="16.149999999999999" customHeight="1">
      <c r="A9" s="101"/>
      <c r="B9" s="93"/>
      <c r="C9" s="93"/>
      <c r="D9" s="93"/>
      <c r="E9" s="93"/>
      <c r="F9" s="93"/>
      <c r="G9" s="104"/>
      <c r="H9" s="103"/>
      <c r="I9" s="126" t="str">
        <f t="shared" si="0"/>
        <v>No Aplica</v>
      </c>
      <c r="J9" s="103"/>
      <c r="K9" s="127" t="str">
        <f t="shared" si="1"/>
        <v>No Aplica</v>
      </c>
      <c r="L9" s="103">
        <v>3</v>
      </c>
      <c r="M9" s="127" t="str">
        <f t="shared" si="2"/>
        <v>ALTA</v>
      </c>
      <c r="N9" s="130">
        <f>SUM(H9+J9+L9)</f>
        <v>3</v>
      </c>
      <c r="O9" s="122" t="str">
        <f t="shared" si="3"/>
        <v>MEDIA</v>
      </c>
      <c r="R9" s="59" t="s">
        <v>58</v>
      </c>
      <c r="S9" s="125">
        <v>4</v>
      </c>
      <c r="T9" s="77">
        <v>2</v>
      </c>
      <c r="U9" s="128" t="s">
        <v>214</v>
      </c>
      <c r="W9" s="129" t="s">
        <v>215</v>
      </c>
      <c r="Z9" s="97"/>
      <c r="AA9" s="98"/>
      <c r="AB9" s="99"/>
      <c r="AC9" s="98"/>
      <c r="AD9" s="99"/>
      <c r="AE9" s="98"/>
      <c r="AF9" s="99"/>
      <c r="AG9" s="98"/>
      <c r="AH9" s="99"/>
      <c r="AI9" s="100"/>
      <c r="AK9" s="131"/>
      <c r="AL9" s="6"/>
      <c r="AM9" s="6"/>
      <c r="AN9" s="6"/>
      <c r="AO9" s="6"/>
      <c r="AP9" s="6"/>
      <c r="AQ9" s="6"/>
      <c r="AR9" s="6"/>
      <c r="AS9" s="6"/>
      <c r="AT9" s="6"/>
    </row>
    <row r="10" spans="1:48" ht="16.149999999999999" customHeight="1">
      <c r="A10" s="101"/>
      <c r="B10" s="93"/>
      <c r="C10" s="93"/>
      <c r="D10" s="93"/>
      <c r="E10" s="93"/>
      <c r="F10" s="93"/>
      <c r="G10" s="102"/>
      <c r="H10" s="103"/>
      <c r="I10" s="126" t="str">
        <f t="shared" si="0"/>
        <v>No Aplica</v>
      </c>
      <c r="J10" s="103"/>
      <c r="K10" s="127" t="str">
        <f t="shared" si="1"/>
        <v>No Aplica</v>
      </c>
      <c r="L10" s="103"/>
      <c r="M10" s="127" t="str">
        <f t="shared" si="2"/>
        <v>No Aplica</v>
      </c>
      <c r="N10" s="130">
        <f t="shared" ref="N10:N72" si="4">SUM(H10+J10+L10)</f>
        <v>0</v>
      </c>
      <c r="O10" s="122" t="str">
        <f t="shared" si="3"/>
        <v>No Aplica</v>
      </c>
      <c r="R10" s="59" t="s">
        <v>59</v>
      </c>
      <c r="S10" s="125" t="s">
        <v>216</v>
      </c>
      <c r="T10" s="77">
        <v>3</v>
      </c>
      <c r="U10" s="128" t="s">
        <v>268</v>
      </c>
      <c r="W10" s="129" t="s">
        <v>217</v>
      </c>
      <c r="Z10" s="97"/>
      <c r="AA10" s="98"/>
      <c r="AB10" s="99"/>
      <c r="AC10" s="98"/>
      <c r="AD10" s="99"/>
      <c r="AE10" s="98"/>
      <c r="AF10" s="99"/>
      <c r="AG10" s="98"/>
      <c r="AH10" s="99"/>
      <c r="AI10" s="100"/>
      <c r="AK10" s="131"/>
      <c r="AL10" s="6"/>
      <c r="AM10" s="6"/>
      <c r="AN10" s="6"/>
      <c r="AO10" s="6"/>
      <c r="AP10" s="6"/>
      <c r="AQ10" s="6"/>
      <c r="AR10" s="6"/>
      <c r="AS10" s="6"/>
      <c r="AT10" s="6"/>
    </row>
    <row r="11" spans="1:48" ht="16.149999999999999" customHeight="1">
      <c r="A11" s="105"/>
      <c r="B11" s="93"/>
      <c r="C11" s="93"/>
      <c r="D11" s="93"/>
      <c r="E11" s="93"/>
      <c r="F11" s="106"/>
      <c r="G11" s="106"/>
      <c r="H11" s="103"/>
      <c r="I11" s="126" t="str">
        <f t="shared" si="0"/>
        <v>No Aplica</v>
      </c>
      <c r="J11" s="103"/>
      <c r="K11" s="127" t="str">
        <f t="shared" si="1"/>
        <v>No Aplica</v>
      </c>
      <c r="L11" s="103"/>
      <c r="M11" s="127" t="str">
        <f t="shared" si="2"/>
        <v>No Aplica</v>
      </c>
      <c r="N11" s="130">
        <f t="shared" si="4"/>
        <v>0</v>
      </c>
      <c r="O11" s="122" t="str">
        <f t="shared" si="3"/>
        <v>No Aplica</v>
      </c>
      <c r="R11" s="59" t="s">
        <v>60</v>
      </c>
      <c r="S11" s="125" t="s">
        <v>218</v>
      </c>
      <c r="U11" s="128" t="s">
        <v>41</v>
      </c>
      <c r="W11" s="9" t="s">
        <v>219</v>
      </c>
      <c r="Z11" s="97"/>
      <c r="AA11" s="98"/>
      <c r="AB11" s="99"/>
      <c r="AC11" s="98"/>
      <c r="AD11" s="99"/>
      <c r="AE11" s="98"/>
      <c r="AF11" s="99"/>
      <c r="AG11" s="98"/>
      <c r="AH11" s="99"/>
      <c r="AI11" s="100"/>
      <c r="AK11" s="131"/>
      <c r="AL11" s="6"/>
      <c r="AM11" s="6"/>
      <c r="AN11" s="6"/>
      <c r="AO11" s="6"/>
      <c r="AP11" s="6"/>
      <c r="AQ11" s="6"/>
      <c r="AR11" s="6"/>
      <c r="AS11" s="6"/>
      <c r="AT11" s="6"/>
    </row>
    <row r="12" spans="1:48" ht="16.149999999999999" customHeight="1">
      <c r="A12" s="101"/>
      <c r="B12" s="93"/>
      <c r="C12" s="93"/>
      <c r="D12" s="93"/>
      <c r="E12" s="93"/>
      <c r="F12" s="93"/>
      <c r="G12" s="106"/>
      <c r="H12" s="103"/>
      <c r="I12" s="126" t="str">
        <f t="shared" si="0"/>
        <v>No Aplica</v>
      </c>
      <c r="J12" s="103"/>
      <c r="K12" s="127" t="str">
        <f t="shared" si="1"/>
        <v>No Aplica</v>
      </c>
      <c r="L12" s="103"/>
      <c r="M12" s="127" t="str">
        <f t="shared" si="2"/>
        <v>No Aplica</v>
      </c>
      <c r="N12" s="130">
        <f t="shared" si="4"/>
        <v>0</v>
      </c>
      <c r="O12" s="122" t="str">
        <f t="shared" si="3"/>
        <v>No Aplica</v>
      </c>
      <c r="R12" s="59" t="s">
        <v>61</v>
      </c>
      <c r="S12" s="125">
        <v>9</v>
      </c>
      <c r="U12" s="128" t="s">
        <v>220</v>
      </c>
      <c r="W12" s="132" t="s">
        <v>221</v>
      </c>
      <c r="Z12" s="97"/>
      <c r="AA12" s="98"/>
      <c r="AB12" s="99"/>
      <c r="AC12" s="98"/>
      <c r="AD12" s="99"/>
      <c r="AE12" s="98"/>
      <c r="AF12" s="99"/>
      <c r="AG12" s="98"/>
      <c r="AH12" s="99"/>
      <c r="AI12" s="100"/>
    </row>
    <row r="13" spans="1:48" ht="16.149999999999999" customHeight="1">
      <c r="A13" s="101"/>
      <c r="B13" s="93"/>
      <c r="C13" s="93"/>
      <c r="D13" s="93"/>
      <c r="E13" s="93"/>
      <c r="F13" s="93"/>
      <c r="G13" s="106"/>
      <c r="H13" s="103"/>
      <c r="I13" s="126" t="str">
        <f t="shared" si="0"/>
        <v>No Aplica</v>
      </c>
      <c r="J13" s="103"/>
      <c r="K13" s="127" t="str">
        <f t="shared" si="1"/>
        <v>No Aplica</v>
      </c>
      <c r="L13" s="103"/>
      <c r="M13" s="127" t="str">
        <f t="shared" si="2"/>
        <v>No Aplica</v>
      </c>
      <c r="N13" s="130">
        <f t="shared" si="4"/>
        <v>0</v>
      </c>
      <c r="O13" s="122" t="str">
        <f t="shared" si="3"/>
        <v>No Aplica</v>
      </c>
      <c r="U13" s="141" t="s">
        <v>269</v>
      </c>
      <c r="W13" s="129" t="s">
        <v>222</v>
      </c>
      <c r="Z13" s="97"/>
      <c r="AA13" s="98"/>
      <c r="AB13" s="99"/>
      <c r="AC13" s="98"/>
      <c r="AD13" s="99"/>
      <c r="AE13" s="98"/>
      <c r="AF13" s="99"/>
      <c r="AG13" s="98"/>
      <c r="AH13" s="99"/>
      <c r="AI13" s="100"/>
      <c r="AK13" s="131"/>
    </row>
    <row r="14" spans="1:48" ht="16.149999999999999" customHeight="1">
      <c r="A14" s="101"/>
      <c r="B14" s="93"/>
      <c r="C14" s="93"/>
      <c r="D14" s="93"/>
      <c r="E14" s="93"/>
      <c r="F14" s="93"/>
      <c r="G14" s="104"/>
      <c r="H14" s="103"/>
      <c r="I14" s="126" t="str">
        <f t="shared" si="0"/>
        <v>No Aplica</v>
      </c>
      <c r="J14" s="103"/>
      <c r="K14" s="127" t="str">
        <f t="shared" si="1"/>
        <v>No Aplica</v>
      </c>
      <c r="L14" s="103"/>
      <c r="M14" s="127" t="str">
        <f t="shared" si="2"/>
        <v>No Aplica</v>
      </c>
      <c r="N14" s="130">
        <f t="shared" si="4"/>
        <v>0</v>
      </c>
      <c r="O14" s="122" t="str">
        <f t="shared" si="3"/>
        <v>No Aplica</v>
      </c>
      <c r="W14" s="129" t="s">
        <v>223</v>
      </c>
      <c r="Z14" s="97"/>
      <c r="AA14" s="98"/>
      <c r="AB14" s="99"/>
      <c r="AC14" s="98"/>
      <c r="AD14" s="99"/>
      <c r="AE14" s="98"/>
      <c r="AF14" s="99"/>
      <c r="AG14" s="98"/>
      <c r="AH14" s="99"/>
      <c r="AI14" s="100"/>
    </row>
    <row r="15" spans="1:48" ht="16.149999999999999" customHeight="1">
      <c r="A15" s="101"/>
      <c r="B15" s="93"/>
      <c r="C15" s="93"/>
      <c r="D15" s="93"/>
      <c r="E15" s="93"/>
      <c r="F15" s="93"/>
      <c r="G15" s="104"/>
      <c r="H15" s="103"/>
      <c r="I15" s="126" t="str">
        <f t="shared" si="0"/>
        <v>No Aplica</v>
      </c>
      <c r="J15" s="103"/>
      <c r="K15" s="127" t="str">
        <f t="shared" si="1"/>
        <v>No Aplica</v>
      </c>
      <c r="L15" s="103"/>
      <c r="M15" s="127" t="str">
        <f t="shared" si="2"/>
        <v>No Aplica</v>
      </c>
      <c r="N15" s="130">
        <f t="shared" si="4"/>
        <v>0</v>
      </c>
      <c r="O15" s="122" t="str">
        <f t="shared" si="3"/>
        <v>No Aplica</v>
      </c>
      <c r="W15" s="129" t="s">
        <v>224</v>
      </c>
      <c r="Z15" s="97"/>
      <c r="AA15" s="98"/>
      <c r="AB15" s="99"/>
      <c r="AC15" s="98"/>
      <c r="AD15" s="99"/>
      <c r="AE15" s="98"/>
      <c r="AF15" s="99"/>
      <c r="AG15" s="98"/>
      <c r="AH15" s="99"/>
      <c r="AI15" s="100"/>
      <c r="AK15" s="86">
        <f>IF(SUMIFS(N7:N106,Z7:Z106,"=x")=0,0,SUMIFS(N7:N106,Z7:Z106,"=x")/COUNTA(Z7:Z106))</f>
        <v>4</v>
      </c>
      <c r="AL15" s="86">
        <f>IF(SUMIFS(N7:N106,AA7:AA106,"=x")=0,0,SUMIFS(N7:N106,AA7:AA106,"=x")/COUNTA(AA7:AA106))</f>
        <v>0</v>
      </c>
      <c r="AM15" s="86">
        <f>IF(SUMIFS(N7:N106,AB7:AB106,"=x")=0,0,SUMIFS(N7:N106,AB7:AB106,"=x")/COUNTA(AB7:AB106))</f>
        <v>0</v>
      </c>
      <c r="AN15" s="86">
        <f>IF(SUMIFS(N7:N106,AC7:AC106,"=x")=0,0,SUMIFS(N7:N106,AC7:AC106,"=x")/COUNTA(AC7:AC106))</f>
        <v>0</v>
      </c>
      <c r="AO15" s="86">
        <f>IF(SUMIFS(N7:N106,AD7:AD106,"=x")=0,0,SUMIFS(N7:N106,AD7:AD106,"=x")/COUNTA(AD7:AD106))</f>
        <v>0</v>
      </c>
      <c r="AP15" s="86">
        <f>IF(SUMIFS(N7:N106,AE7:AE106,"=x")=0,0,SUMIFS(N7:N106,AE7:AE106,"=x")/COUNTA(AE7:AE106))</f>
        <v>0</v>
      </c>
      <c r="AQ15" s="86">
        <f>IF(SUMIFS(N7:N106,AF7:AF106,"=x")=0,0,SUMIFS(N7:N106,AF7:AF106,"=x")/COUNTA(AF7:AF106))</f>
        <v>0</v>
      </c>
      <c r="AR15" s="86">
        <f>IF(SUMIFS(N7:N106,AG7:AG106,"=x")=0,0,SUMIFS(N7:N106,AG7:AG106,"=x")/COUNTA(AG7:AG106))</f>
        <v>0</v>
      </c>
      <c r="AS15" s="86">
        <f>IF(SUMIFS(N7:N106,AH7:AH106,"=x")=0,0,SUMIFS(N7:N106,AH7:AH106,"=x")/COUNTA(AH7:AH106))</f>
        <v>0</v>
      </c>
      <c r="AT15" s="86">
        <f>IF(SUMIFS(N7:N106,AI7:AI106,"=x")=0,0,SUMIFS(N7:N106,AI7:AI106,"=x")/COUNTA(AI7:AI106))</f>
        <v>0</v>
      </c>
    </row>
    <row r="16" spans="1:48" ht="16.149999999999999" customHeight="1">
      <c r="A16" s="101"/>
      <c r="B16" s="93"/>
      <c r="C16" s="93"/>
      <c r="D16" s="93"/>
      <c r="E16" s="93"/>
      <c r="F16" s="93"/>
      <c r="G16" s="104"/>
      <c r="H16" s="103"/>
      <c r="I16" s="126" t="str">
        <f t="shared" si="0"/>
        <v>No Aplica</v>
      </c>
      <c r="J16" s="103"/>
      <c r="K16" s="127" t="str">
        <f t="shared" si="1"/>
        <v>No Aplica</v>
      </c>
      <c r="L16" s="103"/>
      <c r="M16" s="127" t="str">
        <f t="shared" si="2"/>
        <v>No Aplica</v>
      </c>
      <c r="N16" s="130">
        <f t="shared" si="4"/>
        <v>0</v>
      </c>
      <c r="O16" s="122" t="str">
        <f t="shared" si="3"/>
        <v>No Aplica</v>
      </c>
      <c r="W16" s="129" t="s">
        <v>225</v>
      </c>
      <c r="Z16" s="97"/>
      <c r="AA16" s="98"/>
      <c r="AB16" s="99"/>
      <c r="AC16" s="98"/>
      <c r="AD16" s="99"/>
      <c r="AE16" s="98"/>
      <c r="AF16" s="99"/>
      <c r="AG16" s="98"/>
      <c r="AH16" s="99"/>
      <c r="AI16" s="100"/>
      <c r="AK16" s="89" t="str">
        <f>IF(AK15=0,"",IF(AK15=3,Datos!$T$2,""))</f>
        <v/>
      </c>
      <c r="AL16" s="89" t="str">
        <f>IF(AL15=0,"",IF(AL15=3,Datos!$T$2,""))</f>
        <v/>
      </c>
      <c r="AM16" s="89" t="str">
        <f>IF(AM15=0,"",IF(AM15=3,Datos!$T$2,""))</f>
        <v/>
      </c>
      <c r="AN16" s="89" t="str">
        <f>IF(AN15=0,"",IF(AN15=3,Datos!$T$2,""))</f>
        <v/>
      </c>
      <c r="AO16" s="89" t="str">
        <f>IF(AO15=0,"",IF(AO15=3,Datos!$T$2,""))</f>
        <v/>
      </c>
      <c r="AP16" s="89" t="str">
        <f>IF(AP15=0,"",IF(AP15=3,Datos!$T$2,""))</f>
        <v/>
      </c>
      <c r="AQ16" s="89" t="str">
        <f>IF(AQ15=0,"",IF(AQ15=3,Datos!$T$2,""))</f>
        <v/>
      </c>
      <c r="AR16" s="89" t="str">
        <f>IF(AR15=0,"",IF(AR15=3,Datos!$T$2,""))</f>
        <v/>
      </c>
      <c r="AS16" s="89" t="str">
        <f>IF(AS15=0,"",IF(AS15=3,Datos!$T$2,""))</f>
        <v/>
      </c>
      <c r="AT16" s="89" t="str">
        <f>IF(AT15=0,"",IF(AT15=3,Datos!$T$2,""))</f>
        <v/>
      </c>
      <c r="AV16" s="89" t="str">
        <f>IFERROR(INDEX(AK16:AT16,1,MATCH(TRUE,INDEX((AK16:AT16&lt;&gt;""),),0)),"")</f>
        <v/>
      </c>
    </row>
    <row r="17" spans="1:48" ht="16.149999999999999" customHeight="1">
      <c r="A17" s="101"/>
      <c r="B17" s="93"/>
      <c r="C17" s="93"/>
      <c r="D17" s="93"/>
      <c r="E17" s="93"/>
      <c r="F17" s="93"/>
      <c r="G17" s="104"/>
      <c r="H17" s="96"/>
      <c r="I17" s="119" t="str">
        <f t="shared" si="0"/>
        <v>No Aplica</v>
      </c>
      <c r="J17" s="96"/>
      <c r="K17" s="120" t="str">
        <f t="shared" si="1"/>
        <v>No Aplica</v>
      </c>
      <c r="L17" s="96"/>
      <c r="M17" s="120" t="str">
        <f t="shared" si="2"/>
        <v>No Aplica</v>
      </c>
      <c r="N17" s="121">
        <f t="shared" si="4"/>
        <v>0</v>
      </c>
      <c r="O17" s="122" t="str">
        <f t="shared" si="3"/>
        <v>No Aplica</v>
      </c>
      <c r="W17" s="132" t="s">
        <v>226</v>
      </c>
      <c r="Z17" s="97"/>
      <c r="AA17" s="98"/>
      <c r="AB17" s="99"/>
      <c r="AC17" s="98"/>
      <c r="AD17" s="99"/>
      <c r="AE17" s="98"/>
      <c r="AF17" s="99"/>
      <c r="AG17" s="98"/>
      <c r="AH17" s="99"/>
      <c r="AI17" s="100"/>
      <c r="AK17" s="89" t="str">
        <f>IF(AK15=0,"",IF(AND(AK15&gt;3,AK15&lt;=4),Datos!$T$3,""))</f>
        <v xml:space="preserve">La amenaza  con baja probabilidad de que explote vulnerabilidades </v>
      </c>
      <c r="AL17" s="89" t="str">
        <f>IF(AL15=0,"",IF(AND(AL15&gt;3,AL15&lt;=4),Datos!$T$3,""))</f>
        <v/>
      </c>
      <c r="AM17" s="89" t="str">
        <f>IF(AM15=0,"",IF(AND(AM15&gt;3,AM15&lt;=4),Datos!$T$3,""))</f>
        <v/>
      </c>
      <c r="AN17" s="89" t="str">
        <f>IF(AN15=0,"",IF(AND(AN15&gt;3,AN15&lt;=4),Datos!$T$3,""))</f>
        <v/>
      </c>
      <c r="AO17" s="89" t="str">
        <f>IF(AO15=0,"",IF(AND(AO15&gt;3,AO15&lt;=4),Datos!$T$3,""))</f>
        <v/>
      </c>
      <c r="AP17" s="89" t="str">
        <f>IF(AP15=0,"",IF(AND(AP15&gt;3,AP15&lt;=4),Datos!$T$3,""))</f>
        <v/>
      </c>
      <c r="AQ17" s="89" t="str">
        <f>IF(AQ15=0,"",IF(AND(AQ15&gt;3,AQ15&lt;=4),Datos!$T$3,""))</f>
        <v/>
      </c>
      <c r="AR17" s="89" t="str">
        <f>IF(AR15=0,"",IF(AND(AR15&gt;3,AR15&lt;=4),Datos!$T$3,""))</f>
        <v/>
      </c>
      <c r="AS17" s="89" t="str">
        <f>IF(AS15=0,"",IF(AND(AS15&gt;3,AS15&lt;=4),Datos!$T$3,""))</f>
        <v/>
      </c>
      <c r="AT17" s="89" t="str">
        <f>IF(AT15=0,"",IF(AND(AT15&gt;3,AT15&lt;=4),Datos!$T$3,""))</f>
        <v/>
      </c>
      <c r="AV17" s="89" t="str">
        <f t="shared" ref="AV17:AV22" si="5">IFERROR(INDEX(AK17:AT17,1,MATCH(TRUE,INDEX((AK17:AT17&lt;&gt;""),),0)),"")</f>
        <v xml:space="preserve">La amenaza  con baja probabilidad de que explote vulnerabilidades </v>
      </c>
    </row>
    <row r="18" spans="1:48" ht="16.149999999999999" customHeight="1">
      <c r="A18" s="101"/>
      <c r="B18" s="93"/>
      <c r="C18" s="93"/>
      <c r="D18" s="93"/>
      <c r="E18" s="93"/>
      <c r="F18" s="93"/>
      <c r="G18" s="102"/>
      <c r="H18" s="103"/>
      <c r="I18" s="126" t="str">
        <f t="shared" si="0"/>
        <v>No Aplica</v>
      </c>
      <c r="J18" s="103"/>
      <c r="K18" s="127" t="str">
        <f t="shared" si="1"/>
        <v>No Aplica</v>
      </c>
      <c r="L18" s="103"/>
      <c r="M18" s="127" t="str">
        <f t="shared" si="2"/>
        <v>No Aplica</v>
      </c>
      <c r="N18" s="121">
        <f t="shared" si="4"/>
        <v>0</v>
      </c>
      <c r="O18" s="122" t="str">
        <f t="shared" si="3"/>
        <v>No Aplica</v>
      </c>
      <c r="W18" s="132" t="s">
        <v>227</v>
      </c>
      <c r="Z18" s="97"/>
      <c r="AA18" s="98"/>
      <c r="AB18" s="99"/>
      <c r="AC18" s="98"/>
      <c r="AD18" s="99"/>
      <c r="AE18" s="98"/>
      <c r="AF18" s="99"/>
      <c r="AG18" s="98"/>
      <c r="AH18" s="99"/>
      <c r="AI18" s="100"/>
      <c r="AK18" s="89" t="str">
        <f>IF(AK15=0,"",IF(AND(AK15&gt;4,AK15&lt;=6),Datos!$T$4,""))</f>
        <v/>
      </c>
      <c r="AL18" s="89" t="str">
        <f>IF(AL15=0,"",IF(AND(AL15&gt;4,AL15&lt;=6),Datos!$T$4,""))</f>
        <v/>
      </c>
      <c r="AM18" s="89" t="str">
        <f>IF(AM15=0,"",IF(AND(AM15&gt;4,AM15&lt;=6),Datos!$T$4,""))</f>
        <v/>
      </c>
      <c r="AN18" s="89" t="str">
        <f>IF(AN15=0,"",IF(AND(AN15&gt;4,AN15&lt;=6),Datos!$T$4,""))</f>
        <v/>
      </c>
      <c r="AO18" s="89" t="str">
        <f>IF(AO15=0,"",IF(AND(AO15&gt;4,AO15&lt;=6),Datos!$T$4,""))</f>
        <v/>
      </c>
      <c r="AP18" s="89" t="str">
        <f>IF(AP15=0,"",IF(AND(AP15&gt;4,AP15&lt;=6),Datos!$T$4,""))</f>
        <v/>
      </c>
      <c r="AQ18" s="89" t="str">
        <f>IF(AQ15=0,"",IF(AND(AQ15&gt;4,AQ15&lt;=6),Datos!$T$4,""))</f>
        <v/>
      </c>
      <c r="AR18" s="89" t="str">
        <f>IF(AR15=0,"",IF(AND(AR15&gt;4,AR15&lt;=6),Datos!$T$4,""))</f>
        <v/>
      </c>
      <c r="AS18" s="89" t="str">
        <f>IF(AS15=0,"",IF(AND(AS15&gt;4,AS15&lt;=6),Datos!$T$4,""))</f>
        <v/>
      </c>
      <c r="AT18" s="89" t="str">
        <f>IF(AT15=0,"",IF(AND(AT15&gt;4,AT15&lt;=6),Datos!$T$4,""))</f>
        <v/>
      </c>
      <c r="AV18" s="89" t="str">
        <f t="shared" si="5"/>
        <v/>
      </c>
    </row>
    <row r="19" spans="1:48" ht="16.149999999999999" customHeight="1">
      <c r="A19" s="101"/>
      <c r="B19" s="93"/>
      <c r="C19" s="93"/>
      <c r="D19" s="93"/>
      <c r="E19" s="93"/>
      <c r="F19" s="93"/>
      <c r="G19" s="104"/>
      <c r="H19" s="103">
        <v>3</v>
      </c>
      <c r="I19" s="126" t="str">
        <f t="shared" si="0"/>
        <v>INFORMACION PUBLICA RESERVADA</v>
      </c>
      <c r="J19" s="103"/>
      <c r="K19" s="127" t="str">
        <f t="shared" si="1"/>
        <v>No Aplica</v>
      </c>
      <c r="L19" s="103"/>
      <c r="M19" s="127" t="str">
        <f t="shared" si="2"/>
        <v>No Aplica</v>
      </c>
      <c r="N19" s="130">
        <f t="shared" si="4"/>
        <v>3</v>
      </c>
      <c r="O19" s="122" t="str">
        <f t="shared" si="3"/>
        <v>MEDIA</v>
      </c>
      <c r="W19" s="129" t="s">
        <v>228</v>
      </c>
      <c r="Z19" s="97"/>
      <c r="AA19" s="98"/>
      <c r="AB19" s="99"/>
      <c r="AC19" s="98"/>
      <c r="AD19" s="99"/>
      <c r="AE19" s="98"/>
      <c r="AF19" s="99"/>
      <c r="AG19" s="98"/>
      <c r="AH19" s="99"/>
      <c r="AI19" s="100"/>
      <c r="AK19" s="89" t="str">
        <f>IF(AK15=0,"",IF(AND(AK15&gt;6,AK15&lt;=8),Datos!$T$5,""))</f>
        <v/>
      </c>
      <c r="AL19" s="89" t="str">
        <f>IF(AL15=0,"",IF(AND(AL15&gt;6,AL15&lt;=8),Datos!$T$5,""))</f>
        <v/>
      </c>
      <c r="AM19" s="89" t="str">
        <f>IF(AM15=0,"",IF(AND(AM15&gt;6,AM15&lt;=8),Datos!$T$5,""))</f>
        <v/>
      </c>
      <c r="AN19" s="89" t="str">
        <f>IF(AN15=0,"",IF(AND(AN15&gt;6,AN15&lt;=8),Datos!$T$5,""))</f>
        <v/>
      </c>
      <c r="AO19" s="89" t="str">
        <f>IF(AO15=0,"",IF(AND(AO15&gt;6,AO15&lt;=8),Datos!$T$5,""))</f>
        <v/>
      </c>
      <c r="AP19" s="89" t="str">
        <f>IF(AP15=0,"",IF(AND(AP15&gt;6,AP15&lt;=8),Datos!$T$5,""))</f>
        <v/>
      </c>
      <c r="AQ19" s="89" t="str">
        <f>IF(AQ15=0,"",IF(AND(AQ15&gt;6,AQ15&lt;=8),Datos!$T$5,""))</f>
        <v/>
      </c>
      <c r="AR19" s="89" t="str">
        <f>IF(AR15=0,"",IF(AND(AR15&gt;6,AR15&lt;=8),Datos!$T$5,""))</f>
        <v/>
      </c>
      <c r="AS19" s="89" t="str">
        <f>IF(AS15=0,"",IF(AND(AS15&gt;6,AS15&lt;=8),Datos!$T$5,""))</f>
        <v/>
      </c>
      <c r="AT19" s="89" t="str">
        <f>IF(AT15=0,"",IF(AND(AT15&gt;6,AT15&lt;=8),Datos!$T$5,""))</f>
        <v/>
      </c>
      <c r="AV19" s="89" t="str">
        <f t="shared" si="5"/>
        <v/>
      </c>
    </row>
    <row r="20" spans="1:48" ht="16.149999999999999" customHeight="1">
      <c r="A20" s="101"/>
      <c r="B20" s="93"/>
      <c r="C20" s="93"/>
      <c r="D20" s="93"/>
      <c r="E20" s="93"/>
      <c r="F20" s="93"/>
      <c r="G20" s="106"/>
      <c r="H20" s="103"/>
      <c r="I20" s="126" t="str">
        <f t="shared" si="0"/>
        <v>No Aplica</v>
      </c>
      <c r="J20" s="103"/>
      <c r="K20" s="127" t="str">
        <f t="shared" si="1"/>
        <v>No Aplica</v>
      </c>
      <c r="L20" s="103"/>
      <c r="M20" s="127" t="str">
        <f t="shared" si="2"/>
        <v>No Aplica</v>
      </c>
      <c r="N20" s="130">
        <f t="shared" si="4"/>
        <v>0</v>
      </c>
      <c r="O20" s="122" t="str">
        <f t="shared" si="3"/>
        <v>No Aplica</v>
      </c>
      <c r="W20" s="129" t="s">
        <v>229</v>
      </c>
      <c r="Z20" s="97"/>
      <c r="AA20" s="98"/>
      <c r="AB20" s="99"/>
      <c r="AC20" s="98"/>
      <c r="AD20" s="99"/>
      <c r="AE20" s="98"/>
      <c r="AF20" s="99"/>
      <c r="AG20" s="98"/>
      <c r="AH20" s="99"/>
      <c r="AI20" s="100"/>
      <c r="AK20" s="89" t="str">
        <f>IF(AK15=0,"",IF(AND(AK15&gt;8,AK15&lt;=9),Datos!$T$5,""))</f>
        <v/>
      </c>
      <c r="AL20" s="89" t="str">
        <f>IF(AL15=0,"",IF(AND(AL15&gt;8,AL15&lt;=9),Datos!$T$5,""))</f>
        <v/>
      </c>
      <c r="AM20" s="89" t="str">
        <f>IF(AM15=0,"",IF(AND(AM15&gt;8,AM15&lt;=9),Datos!$T$5,""))</f>
        <v/>
      </c>
      <c r="AN20" s="89" t="str">
        <f>IF(AN15=0,"",IF(AND(AN15&gt;8,AN15&lt;=9),Datos!$T$5,""))</f>
        <v/>
      </c>
      <c r="AO20" s="89" t="str">
        <f>IF(AO15=0,"",IF(AND(AO15&gt;8,AO15&lt;=9),Datos!$T$5,""))</f>
        <v/>
      </c>
      <c r="AP20" s="89" t="str">
        <f>IF(AP15=0,"",IF(AND(AP15&gt;8,AP15&lt;=9),Datos!$T$5,""))</f>
        <v/>
      </c>
      <c r="AQ20" s="89" t="str">
        <f>IF(AQ15=0,"",IF(AND(AQ15&gt;8,AQ15&lt;=9),Datos!$T$5,""))</f>
        <v/>
      </c>
      <c r="AR20" s="89" t="str">
        <f>IF(AR15=0,"",IF(AND(AR15&gt;8,AR15&lt;=9),Datos!$T$5,""))</f>
        <v/>
      </c>
      <c r="AS20" s="89" t="str">
        <f>IF(AS15=0,"",IF(AND(AS15&gt;8,AS15&lt;=9),Datos!$T$5,""))</f>
        <v/>
      </c>
      <c r="AT20" s="89" t="str">
        <f>IF(AT15=0,"",IF(AND(AT15&gt;8,AT15&lt;=9),Datos!$T$5,""))</f>
        <v/>
      </c>
      <c r="AV20" s="89" t="str">
        <f t="shared" si="5"/>
        <v/>
      </c>
    </row>
    <row r="21" spans="1:48" ht="16.149999999999999" customHeight="1">
      <c r="A21" s="101"/>
      <c r="B21" s="93"/>
      <c r="C21" s="93"/>
      <c r="D21" s="93"/>
      <c r="E21" s="93"/>
      <c r="F21" s="106"/>
      <c r="G21" s="106"/>
      <c r="H21" s="103"/>
      <c r="I21" s="126" t="str">
        <f t="shared" si="0"/>
        <v>No Aplica</v>
      </c>
      <c r="J21" s="103"/>
      <c r="K21" s="127" t="str">
        <f t="shared" si="1"/>
        <v>No Aplica</v>
      </c>
      <c r="L21" s="103"/>
      <c r="M21" s="127" t="str">
        <f t="shared" si="2"/>
        <v>No Aplica</v>
      </c>
      <c r="N21" s="130">
        <f t="shared" si="4"/>
        <v>0</v>
      </c>
      <c r="O21" s="122" t="str">
        <f t="shared" si="3"/>
        <v>No Aplica</v>
      </c>
      <c r="W21" s="129" t="s">
        <v>230</v>
      </c>
      <c r="Z21" s="97"/>
      <c r="AA21" s="98"/>
      <c r="AB21" s="99"/>
      <c r="AC21" s="98"/>
      <c r="AD21" s="99"/>
      <c r="AE21" s="98"/>
      <c r="AF21" s="99"/>
      <c r="AG21" s="98"/>
      <c r="AH21" s="99"/>
      <c r="AI21" s="100"/>
      <c r="AK21" s="78"/>
      <c r="AL21" s="78"/>
      <c r="AM21" s="78"/>
      <c r="AN21" s="78"/>
      <c r="AO21" s="78"/>
      <c r="AP21" s="78"/>
      <c r="AQ21" s="78"/>
      <c r="AR21" s="78"/>
      <c r="AS21" s="78"/>
      <c r="AT21" s="78"/>
    </row>
    <row r="22" spans="1:48" ht="16.149999999999999" customHeight="1">
      <c r="A22" s="101"/>
      <c r="B22" s="93"/>
      <c r="C22" s="93"/>
      <c r="D22" s="93"/>
      <c r="E22" s="93"/>
      <c r="F22" s="93"/>
      <c r="G22" s="102"/>
      <c r="H22" s="103"/>
      <c r="I22" s="126" t="str">
        <f t="shared" si="0"/>
        <v>No Aplica</v>
      </c>
      <c r="J22" s="103"/>
      <c r="K22" s="127" t="str">
        <f t="shared" si="1"/>
        <v>No Aplica</v>
      </c>
      <c r="L22" s="103"/>
      <c r="M22" s="127" t="str">
        <f t="shared" si="2"/>
        <v>No Aplica</v>
      </c>
      <c r="N22" s="130">
        <f t="shared" si="4"/>
        <v>0</v>
      </c>
      <c r="O22" s="122" t="str">
        <f t="shared" si="3"/>
        <v>No Aplica</v>
      </c>
      <c r="W22" s="132" t="s">
        <v>231</v>
      </c>
      <c r="Z22" s="97"/>
      <c r="AA22" s="98"/>
      <c r="AB22" s="99"/>
      <c r="AC22" s="98"/>
      <c r="AD22" s="99"/>
      <c r="AE22" s="98"/>
      <c r="AF22" s="99"/>
      <c r="AG22" s="98"/>
      <c r="AH22" s="99"/>
      <c r="AI22" s="100"/>
      <c r="AK22" s="89" t="str">
        <f>IF(AK16&lt;&gt;"",AK16,IF(AK17&lt;&gt;"",AK17,IF(AK18&lt;&gt;"",AK18,IF(AK19&lt;&gt;"",AK19,IF(AK20&lt;&gt;"",AK20,"")))))</f>
        <v xml:space="preserve">La amenaza  con baja probabilidad de que explote vulnerabilidades </v>
      </c>
      <c r="AL22" s="89" t="str">
        <f t="shared" ref="AL22:AT22" si="6">IF(AL16&lt;&gt;"",AL16,IF(AL17&lt;&gt;"",AL17,IF(AL18&lt;&gt;"",AL18,IF(AL19&lt;&gt;"",AL19,IF(AL20&lt;&gt;"",AL20,"")))))</f>
        <v/>
      </c>
      <c r="AM22" s="89" t="str">
        <f t="shared" si="6"/>
        <v/>
      </c>
      <c r="AN22" s="89" t="str">
        <f t="shared" si="6"/>
        <v/>
      </c>
      <c r="AO22" s="89" t="str">
        <f t="shared" si="6"/>
        <v/>
      </c>
      <c r="AP22" s="89" t="str">
        <f t="shared" si="6"/>
        <v/>
      </c>
      <c r="AQ22" s="89" t="str">
        <f t="shared" si="6"/>
        <v/>
      </c>
      <c r="AR22" s="89" t="str">
        <f t="shared" si="6"/>
        <v/>
      </c>
      <c r="AS22" s="89" t="str">
        <f t="shared" si="6"/>
        <v/>
      </c>
      <c r="AT22" s="89" t="str">
        <f t="shared" si="6"/>
        <v/>
      </c>
      <c r="AV22" s="89" t="str">
        <f t="shared" si="5"/>
        <v xml:space="preserve">La amenaza  con baja probabilidad de que explote vulnerabilidades </v>
      </c>
    </row>
    <row r="23" spans="1:48" ht="16.149999999999999" customHeight="1">
      <c r="A23" s="105"/>
      <c r="B23" s="93"/>
      <c r="C23" s="93"/>
      <c r="D23" s="93"/>
      <c r="E23" s="93"/>
      <c r="F23" s="93"/>
      <c r="G23" s="102"/>
      <c r="H23" s="103"/>
      <c r="I23" s="126" t="str">
        <f t="shared" si="0"/>
        <v>No Aplica</v>
      </c>
      <c r="J23" s="103"/>
      <c r="K23" s="127" t="str">
        <f t="shared" si="1"/>
        <v>No Aplica</v>
      </c>
      <c r="L23" s="103"/>
      <c r="M23" s="127" t="str">
        <f t="shared" si="2"/>
        <v>No Aplica</v>
      </c>
      <c r="N23" s="130">
        <f t="shared" si="4"/>
        <v>0</v>
      </c>
      <c r="O23" s="122" t="str">
        <f t="shared" si="3"/>
        <v>No Aplica</v>
      </c>
      <c r="W23" s="129" t="s">
        <v>232</v>
      </c>
      <c r="Z23" s="97"/>
      <c r="AA23" s="98"/>
      <c r="AB23" s="99"/>
      <c r="AC23" s="98"/>
      <c r="AD23" s="99"/>
      <c r="AE23" s="98"/>
      <c r="AF23" s="99"/>
      <c r="AG23" s="98"/>
      <c r="AH23" s="99"/>
      <c r="AI23" s="100"/>
    </row>
    <row r="24" spans="1:48" ht="16.149999999999999" customHeight="1">
      <c r="A24" s="101"/>
      <c r="B24" s="93"/>
      <c r="C24" s="93"/>
      <c r="D24" s="93"/>
      <c r="E24" s="93"/>
      <c r="F24" s="93"/>
      <c r="G24" s="106"/>
      <c r="H24" s="103"/>
      <c r="I24" s="126" t="str">
        <f t="shared" si="0"/>
        <v>No Aplica</v>
      </c>
      <c r="J24" s="103"/>
      <c r="K24" s="127" t="str">
        <f t="shared" si="1"/>
        <v>No Aplica</v>
      </c>
      <c r="L24" s="103"/>
      <c r="M24" s="127" t="str">
        <f t="shared" si="2"/>
        <v>No Aplica</v>
      </c>
      <c r="N24" s="130">
        <f t="shared" si="4"/>
        <v>0</v>
      </c>
      <c r="O24" s="122" t="str">
        <f t="shared" si="3"/>
        <v>No Aplica</v>
      </c>
      <c r="W24" s="129" t="s">
        <v>233</v>
      </c>
      <c r="Z24" s="97"/>
      <c r="AA24" s="98"/>
      <c r="AB24" s="99"/>
      <c r="AC24" s="98"/>
      <c r="AD24" s="99"/>
      <c r="AE24" s="98"/>
      <c r="AF24" s="99"/>
      <c r="AG24" s="98"/>
      <c r="AH24" s="99"/>
      <c r="AI24" s="100"/>
    </row>
    <row r="25" spans="1:48" ht="16.149999999999999" customHeight="1">
      <c r="A25" s="105"/>
      <c r="B25" s="93"/>
      <c r="C25" s="93"/>
      <c r="D25" s="93"/>
      <c r="E25" s="93"/>
      <c r="F25" s="93"/>
      <c r="G25" s="102"/>
      <c r="H25" s="103"/>
      <c r="I25" s="126" t="str">
        <f t="shared" si="0"/>
        <v>No Aplica</v>
      </c>
      <c r="J25" s="103"/>
      <c r="K25" s="127" t="str">
        <f t="shared" si="1"/>
        <v>No Aplica</v>
      </c>
      <c r="L25" s="103"/>
      <c r="M25" s="127" t="str">
        <f t="shared" si="2"/>
        <v>No Aplica</v>
      </c>
      <c r="N25" s="130">
        <f t="shared" si="4"/>
        <v>0</v>
      </c>
      <c r="O25" s="122" t="str">
        <f t="shared" si="3"/>
        <v>No Aplica</v>
      </c>
      <c r="W25" s="132" t="s">
        <v>234</v>
      </c>
      <c r="Z25" s="97"/>
      <c r="AA25" s="98"/>
      <c r="AB25" s="99"/>
      <c r="AC25" s="98"/>
      <c r="AD25" s="99"/>
      <c r="AE25" s="98"/>
      <c r="AF25" s="99"/>
      <c r="AG25" s="98"/>
      <c r="AH25" s="99"/>
      <c r="AI25" s="100"/>
    </row>
    <row r="26" spans="1:48" ht="16.149999999999999" customHeight="1">
      <c r="A26" s="105"/>
      <c r="B26" s="93"/>
      <c r="C26" s="93"/>
      <c r="D26" s="93"/>
      <c r="E26" s="93"/>
      <c r="F26" s="93"/>
      <c r="G26" s="104"/>
      <c r="H26" s="103"/>
      <c r="I26" s="126" t="str">
        <f t="shared" si="0"/>
        <v>No Aplica</v>
      </c>
      <c r="J26" s="103"/>
      <c r="K26" s="127" t="str">
        <f t="shared" si="1"/>
        <v>No Aplica</v>
      </c>
      <c r="L26" s="103"/>
      <c r="M26" s="127" t="str">
        <f t="shared" si="2"/>
        <v>No Aplica</v>
      </c>
      <c r="N26" s="130">
        <f t="shared" si="4"/>
        <v>0</v>
      </c>
      <c r="O26" s="122" t="str">
        <f t="shared" si="3"/>
        <v>No Aplica</v>
      </c>
      <c r="W26" s="129" t="s">
        <v>235</v>
      </c>
      <c r="Z26" s="97"/>
      <c r="AA26" s="98"/>
      <c r="AB26" s="99"/>
      <c r="AC26" s="98"/>
      <c r="AD26" s="99"/>
      <c r="AE26" s="98"/>
      <c r="AF26" s="99"/>
      <c r="AG26" s="98"/>
      <c r="AH26" s="99"/>
      <c r="AI26" s="100"/>
    </row>
    <row r="27" spans="1:48" ht="16.149999999999999" customHeight="1">
      <c r="A27" s="105"/>
      <c r="B27" s="93"/>
      <c r="C27" s="93"/>
      <c r="D27" s="93"/>
      <c r="E27" s="93"/>
      <c r="F27" s="93"/>
      <c r="G27" s="104"/>
      <c r="H27" s="96"/>
      <c r="I27" s="119" t="str">
        <f t="shared" si="0"/>
        <v>No Aplica</v>
      </c>
      <c r="J27" s="96"/>
      <c r="K27" s="120" t="str">
        <f t="shared" si="1"/>
        <v>No Aplica</v>
      </c>
      <c r="L27" s="96"/>
      <c r="M27" s="120" t="str">
        <f t="shared" si="2"/>
        <v>No Aplica</v>
      </c>
      <c r="N27" s="121">
        <f t="shared" si="4"/>
        <v>0</v>
      </c>
      <c r="O27" s="122" t="str">
        <f t="shared" si="3"/>
        <v>No Aplica</v>
      </c>
      <c r="W27" s="129" t="s">
        <v>236</v>
      </c>
      <c r="Z27" s="97"/>
      <c r="AA27" s="98"/>
      <c r="AB27" s="99"/>
      <c r="AC27" s="98"/>
      <c r="AD27" s="99"/>
      <c r="AE27" s="98"/>
      <c r="AF27" s="99"/>
      <c r="AG27" s="98"/>
      <c r="AH27" s="99"/>
      <c r="AI27" s="100"/>
    </row>
    <row r="28" spans="1:48" ht="16.149999999999999" customHeight="1">
      <c r="A28" s="105"/>
      <c r="B28" s="93"/>
      <c r="C28" s="93"/>
      <c r="D28" s="93"/>
      <c r="E28" s="93"/>
      <c r="F28" s="93"/>
      <c r="G28" s="104"/>
      <c r="H28" s="103"/>
      <c r="I28" s="126" t="str">
        <f t="shared" si="0"/>
        <v>No Aplica</v>
      </c>
      <c r="J28" s="103"/>
      <c r="K28" s="127" t="str">
        <f t="shared" si="1"/>
        <v>No Aplica</v>
      </c>
      <c r="L28" s="103"/>
      <c r="M28" s="127" t="str">
        <f t="shared" si="2"/>
        <v>No Aplica</v>
      </c>
      <c r="N28" s="121">
        <f t="shared" si="4"/>
        <v>0</v>
      </c>
      <c r="O28" s="122" t="str">
        <f t="shared" si="3"/>
        <v>No Aplica</v>
      </c>
      <c r="W28" s="129" t="s">
        <v>237</v>
      </c>
      <c r="Z28" s="97"/>
      <c r="AA28" s="98"/>
      <c r="AB28" s="99"/>
      <c r="AC28" s="98"/>
      <c r="AD28" s="99"/>
      <c r="AE28" s="98"/>
      <c r="AF28" s="99"/>
      <c r="AG28" s="98"/>
      <c r="AH28" s="99"/>
      <c r="AI28" s="100"/>
    </row>
    <row r="29" spans="1:48" ht="16.149999999999999" customHeight="1">
      <c r="A29" s="105"/>
      <c r="B29" s="93"/>
      <c r="C29" s="93"/>
      <c r="D29" s="93"/>
      <c r="E29" s="93"/>
      <c r="F29" s="93"/>
      <c r="G29" s="104"/>
      <c r="H29" s="103"/>
      <c r="I29" s="126" t="str">
        <f t="shared" si="0"/>
        <v>No Aplica</v>
      </c>
      <c r="J29" s="103"/>
      <c r="K29" s="127" t="str">
        <f t="shared" si="1"/>
        <v>No Aplica</v>
      </c>
      <c r="L29" s="103"/>
      <c r="M29" s="127" t="str">
        <f t="shared" si="2"/>
        <v>No Aplica</v>
      </c>
      <c r="N29" s="130">
        <f t="shared" si="4"/>
        <v>0</v>
      </c>
      <c r="O29" s="122" t="str">
        <f t="shared" si="3"/>
        <v>No Aplica</v>
      </c>
      <c r="W29" s="132" t="s">
        <v>238</v>
      </c>
      <c r="Z29" s="97"/>
      <c r="AA29" s="98"/>
      <c r="AB29" s="99"/>
      <c r="AC29" s="98"/>
      <c r="AD29" s="99"/>
      <c r="AE29" s="98"/>
      <c r="AF29" s="99"/>
      <c r="AG29" s="98"/>
      <c r="AH29" s="99"/>
      <c r="AI29" s="100"/>
    </row>
    <row r="30" spans="1:48" ht="16.149999999999999" customHeight="1">
      <c r="A30" s="105"/>
      <c r="B30" s="93"/>
      <c r="C30" s="93"/>
      <c r="D30" s="93"/>
      <c r="E30" s="93"/>
      <c r="F30" s="93"/>
      <c r="G30" s="104"/>
      <c r="H30" s="103"/>
      <c r="I30" s="126" t="str">
        <f t="shared" si="0"/>
        <v>No Aplica</v>
      </c>
      <c r="J30" s="103"/>
      <c r="K30" s="127" t="str">
        <f t="shared" si="1"/>
        <v>No Aplica</v>
      </c>
      <c r="L30" s="103"/>
      <c r="M30" s="127" t="str">
        <f t="shared" si="2"/>
        <v>No Aplica</v>
      </c>
      <c r="N30" s="130">
        <f t="shared" si="4"/>
        <v>0</v>
      </c>
      <c r="O30" s="122" t="str">
        <f t="shared" si="3"/>
        <v>No Aplica</v>
      </c>
      <c r="W30" s="129" t="s">
        <v>239</v>
      </c>
      <c r="Z30" s="97"/>
      <c r="AA30" s="98"/>
      <c r="AB30" s="99"/>
      <c r="AC30" s="98"/>
      <c r="AD30" s="99"/>
      <c r="AE30" s="98"/>
      <c r="AF30" s="99"/>
      <c r="AG30" s="98"/>
      <c r="AH30" s="99"/>
      <c r="AI30" s="100"/>
    </row>
    <row r="31" spans="1:48" ht="16.149999999999999" customHeight="1">
      <c r="A31" s="101"/>
      <c r="B31" s="93"/>
      <c r="C31" s="93"/>
      <c r="D31" s="93"/>
      <c r="E31" s="93"/>
      <c r="F31" s="105"/>
      <c r="G31" s="106"/>
      <c r="H31" s="103"/>
      <c r="I31" s="126" t="str">
        <f t="shared" si="0"/>
        <v>No Aplica</v>
      </c>
      <c r="J31" s="103"/>
      <c r="K31" s="127" t="str">
        <f t="shared" si="1"/>
        <v>No Aplica</v>
      </c>
      <c r="L31" s="103"/>
      <c r="M31" s="127" t="str">
        <f t="shared" si="2"/>
        <v>No Aplica</v>
      </c>
      <c r="N31" s="130">
        <f t="shared" si="4"/>
        <v>0</v>
      </c>
      <c r="O31" s="122" t="str">
        <f t="shared" si="3"/>
        <v>No Aplica</v>
      </c>
      <c r="W31" s="129" t="s">
        <v>240</v>
      </c>
      <c r="Z31" s="97"/>
      <c r="AA31" s="98"/>
      <c r="AB31" s="99"/>
      <c r="AC31" s="98"/>
      <c r="AD31" s="99"/>
      <c r="AE31" s="98"/>
      <c r="AF31" s="99"/>
      <c r="AG31" s="98"/>
      <c r="AH31" s="99"/>
      <c r="AI31" s="100"/>
    </row>
    <row r="32" spans="1:48" ht="16.149999999999999" customHeight="1">
      <c r="A32" s="101"/>
      <c r="B32" s="93"/>
      <c r="C32" s="93"/>
      <c r="D32" s="93"/>
      <c r="E32" s="93"/>
      <c r="F32" s="105"/>
      <c r="G32" s="106"/>
      <c r="H32" s="103"/>
      <c r="I32" s="126" t="str">
        <f t="shared" si="0"/>
        <v>No Aplica</v>
      </c>
      <c r="J32" s="103"/>
      <c r="K32" s="127" t="str">
        <f t="shared" si="1"/>
        <v>No Aplica</v>
      </c>
      <c r="L32" s="103"/>
      <c r="M32" s="127" t="str">
        <f t="shared" si="2"/>
        <v>No Aplica</v>
      </c>
      <c r="N32" s="130">
        <f t="shared" si="4"/>
        <v>0</v>
      </c>
      <c r="O32" s="122" t="str">
        <f t="shared" si="3"/>
        <v>No Aplica</v>
      </c>
      <c r="W32" s="9" t="s">
        <v>241</v>
      </c>
      <c r="Z32" s="97"/>
      <c r="AA32" s="98"/>
      <c r="AB32" s="99"/>
      <c r="AC32" s="98"/>
      <c r="AD32" s="99"/>
      <c r="AE32" s="98"/>
      <c r="AF32" s="99"/>
      <c r="AG32" s="98"/>
      <c r="AH32" s="99"/>
      <c r="AI32" s="100"/>
    </row>
    <row r="33" spans="1:35" ht="16.149999999999999" customHeight="1">
      <c r="A33" s="101"/>
      <c r="B33" s="93"/>
      <c r="C33" s="93"/>
      <c r="D33" s="93"/>
      <c r="E33" s="93"/>
      <c r="F33" s="105"/>
      <c r="G33" s="106"/>
      <c r="H33" s="103"/>
      <c r="I33" s="126" t="str">
        <f t="shared" si="0"/>
        <v>No Aplica</v>
      </c>
      <c r="J33" s="103"/>
      <c r="K33" s="127" t="str">
        <f t="shared" si="1"/>
        <v>No Aplica</v>
      </c>
      <c r="L33" s="103"/>
      <c r="M33" s="127" t="str">
        <f t="shared" si="2"/>
        <v>No Aplica</v>
      </c>
      <c r="N33" s="130">
        <f t="shared" si="4"/>
        <v>0</v>
      </c>
      <c r="O33" s="122" t="str">
        <f t="shared" si="3"/>
        <v>No Aplica</v>
      </c>
      <c r="W33" s="129" t="s">
        <v>242</v>
      </c>
      <c r="Z33" s="97"/>
      <c r="AA33" s="98"/>
      <c r="AB33" s="99"/>
      <c r="AC33" s="98"/>
      <c r="AD33" s="99"/>
      <c r="AE33" s="98"/>
      <c r="AF33" s="99"/>
      <c r="AG33" s="98"/>
      <c r="AH33" s="99"/>
      <c r="AI33" s="100"/>
    </row>
    <row r="34" spans="1:35" ht="16.149999999999999" customHeight="1">
      <c r="A34" s="101"/>
      <c r="B34" s="93"/>
      <c r="C34" s="93"/>
      <c r="D34" s="93"/>
      <c r="E34" s="93"/>
      <c r="F34" s="105"/>
      <c r="G34" s="106"/>
      <c r="H34" s="103"/>
      <c r="I34" s="126" t="str">
        <f t="shared" si="0"/>
        <v>No Aplica</v>
      </c>
      <c r="J34" s="103"/>
      <c r="K34" s="127" t="str">
        <f t="shared" si="1"/>
        <v>No Aplica</v>
      </c>
      <c r="L34" s="103"/>
      <c r="M34" s="127" t="str">
        <f t="shared" si="2"/>
        <v>No Aplica</v>
      </c>
      <c r="N34" s="130">
        <f t="shared" si="4"/>
        <v>0</v>
      </c>
      <c r="O34" s="122" t="str">
        <f t="shared" si="3"/>
        <v>No Aplica</v>
      </c>
      <c r="W34" s="9" t="s">
        <v>243</v>
      </c>
      <c r="Z34" s="97"/>
      <c r="AA34" s="98"/>
      <c r="AB34" s="99"/>
      <c r="AC34" s="98"/>
      <c r="AD34" s="99"/>
      <c r="AE34" s="98"/>
      <c r="AF34" s="99"/>
      <c r="AG34" s="98"/>
      <c r="AH34" s="99"/>
      <c r="AI34" s="100"/>
    </row>
    <row r="35" spans="1:35" ht="16.149999999999999" customHeight="1">
      <c r="A35" s="101"/>
      <c r="B35" s="93"/>
      <c r="C35" s="93"/>
      <c r="D35" s="93"/>
      <c r="E35" s="93"/>
      <c r="F35" s="105"/>
      <c r="G35" s="106"/>
      <c r="H35" s="103"/>
      <c r="I35" s="126" t="str">
        <f t="shared" si="0"/>
        <v>No Aplica</v>
      </c>
      <c r="J35" s="103"/>
      <c r="K35" s="127" t="str">
        <f t="shared" si="1"/>
        <v>No Aplica</v>
      </c>
      <c r="L35" s="103"/>
      <c r="M35" s="127" t="str">
        <f t="shared" si="2"/>
        <v>No Aplica</v>
      </c>
      <c r="N35" s="130">
        <f t="shared" si="4"/>
        <v>0</v>
      </c>
      <c r="O35" s="122" t="str">
        <f t="shared" si="3"/>
        <v>No Aplica</v>
      </c>
      <c r="Z35" s="97"/>
      <c r="AA35" s="98"/>
      <c r="AB35" s="99"/>
      <c r="AC35" s="98"/>
      <c r="AD35" s="99"/>
      <c r="AE35" s="98"/>
      <c r="AF35" s="99"/>
      <c r="AG35" s="98"/>
      <c r="AH35" s="99"/>
      <c r="AI35" s="100"/>
    </row>
    <row r="36" spans="1:35" ht="16.149999999999999" customHeight="1">
      <c r="A36" s="101"/>
      <c r="B36" s="93"/>
      <c r="C36" s="93"/>
      <c r="D36" s="93"/>
      <c r="E36" s="93"/>
      <c r="F36" s="105"/>
      <c r="G36" s="106"/>
      <c r="H36" s="103"/>
      <c r="I36" s="126" t="str">
        <f t="shared" si="0"/>
        <v>No Aplica</v>
      </c>
      <c r="J36" s="103"/>
      <c r="K36" s="127" t="str">
        <f t="shared" si="1"/>
        <v>No Aplica</v>
      </c>
      <c r="L36" s="103"/>
      <c r="M36" s="127" t="str">
        <f t="shared" si="2"/>
        <v>No Aplica</v>
      </c>
      <c r="N36" s="130">
        <f t="shared" si="4"/>
        <v>0</v>
      </c>
      <c r="O36" s="122" t="str">
        <f t="shared" si="3"/>
        <v>No Aplica</v>
      </c>
      <c r="Z36" s="97"/>
      <c r="AA36" s="98"/>
      <c r="AB36" s="99"/>
      <c r="AC36" s="98"/>
      <c r="AD36" s="99"/>
      <c r="AE36" s="98"/>
      <c r="AF36" s="99"/>
      <c r="AG36" s="98"/>
      <c r="AH36" s="99"/>
      <c r="AI36" s="100"/>
    </row>
    <row r="37" spans="1:35" ht="16.149999999999999" customHeight="1">
      <c r="A37" s="101"/>
      <c r="B37" s="93"/>
      <c r="C37" s="93"/>
      <c r="D37" s="93"/>
      <c r="E37" s="93"/>
      <c r="F37" s="105"/>
      <c r="G37" s="106"/>
      <c r="H37" s="96"/>
      <c r="I37" s="119" t="str">
        <f t="shared" si="0"/>
        <v>No Aplica</v>
      </c>
      <c r="J37" s="96"/>
      <c r="K37" s="120" t="str">
        <f t="shared" si="1"/>
        <v>No Aplica</v>
      </c>
      <c r="L37" s="96"/>
      <c r="M37" s="120" t="str">
        <f t="shared" si="2"/>
        <v>No Aplica</v>
      </c>
      <c r="N37" s="121">
        <f t="shared" si="4"/>
        <v>0</v>
      </c>
      <c r="O37" s="122" t="str">
        <f t="shared" si="3"/>
        <v>No Aplica</v>
      </c>
      <c r="Z37" s="97"/>
      <c r="AA37" s="98"/>
      <c r="AB37" s="99"/>
      <c r="AC37" s="98"/>
      <c r="AD37" s="99"/>
      <c r="AE37" s="98"/>
      <c r="AF37" s="99"/>
      <c r="AG37" s="98"/>
      <c r="AH37" s="99"/>
      <c r="AI37" s="100"/>
    </row>
    <row r="38" spans="1:35" ht="16.149999999999999" customHeight="1">
      <c r="A38" s="105"/>
      <c r="B38" s="93"/>
      <c r="C38" s="93"/>
      <c r="D38" s="93"/>
      <c r="E38" s="93"/>
      <c r="F38" s="106"/>
      <c r="G38" s="106"/>
      <c r="H38" s="103"/>
      <c r="I38" s="126" t="str">
        <f t="shared" si="0"/>
        <v>No Aplica</v>
      </c>
      <c r="J38" s="103"/>
      <c r="K38" s="127" t="str">
        <f t="shared" si="1"/>
        <v>No Aplica</v>
      </c>
      <c r="L38" s="103"/>
      <c r="M38" s="127" t="str">
        <f t="shared" si="2"/>
        <v>No Aplica</v>
      </c>
      <c r="N38" s="121">
        <f t="shared" si="4"/>
        <v>0</v>
      </c>
      <c r="O38" s="122" t="str">
        <f t="shared" si="3"/>
        <v>No Aplica</v>
      </c>
      <c r="Z38" s="97"/>
      <c r="AA38" s="98"/>
      <c r="AB38" s="99"/>
      <c r="AC38" s="98"/>
      <c r="AD38" s="99"/>
      <c r="AE38" s="98"/>
      <c r="AF38" s="99"/>
      <c r="AG38" s="98"/>
      <c r="AH38" s="99"/>
      <c r="AI38" s="100"/>
    </row>
    <row r="39" spans="1:35" ht="16.149999999999999" customHeight="1">
      <c r="A39" s="101"/>
      <c r="B39" s="93"/>
      <c r="C39" s="93"/>
      <c r="D39" s="93"/>
      <c r="E39" s="93"/>
      <c r="F39" s="106"/>
      <c r="G39" s="102"/>
      <c r="H39" s="103"/>
      <c r="I39" s="126" t="str">
        <f t="shared" si="0"/>
        <v>No Aplica</v>
      </c>
      <c r="J39" s="103"/>
      <c r="K39" s="127" t="str">
        <f t="shared" si="1"/>
        <v>No Aplica</v>
      </c>
      <c r="L39" s="103"/>
      <c r="M39" s="127" t="str">
        <f t="shared" si="2"/>
        <v>No Aplica</v>
      </c>
      <c r="N39" s="130">
        <f t="shared" si="4"/>
        <v>0</v>
      </c>
      <c r="O39" s="122" t="str">
        <f t="shared" si="3"/>
        <v>No Aplica</v>
      </c>
      <c r="Z39" s="97"/>
      <c r="AA39" s="98"/>
      <c r="AB39" s="99"/>
      <c r="AC39" s="98"/>
      <c r="AD39" s="99"/>
      <c r="AE39" s="98"/>
      <c r="AF39" s="99"/>
      <c r="AG39" s="98"/>
      <c r="AH39" s="99"/>
      <c r="AI39" s="100"/>
    </row>
    <row r="40" spans="1:35" ht="16.149999999999999" customHeight="1">
      <c r="A40" s="101"/>
      <c r="B40" s="93"/>
      <c r="C40" s="93"/>
      <c r="D40" s="93"/>
      <c r="E40" s="93"/>
      <c r="F40" s="106"/>
      <c r="G40" s="102"/>
      <c r="H40" s="103"/>
      <c r="I40" s="126" t="str">
        <f t="shared" si="0"/>
        <v>No Aplica</v>
      </c>
      <c r="J40" s="103"/>
      <c r="K40" s="127" t="str">
        <f t="shared" si="1"/>
        <v>No Aplica</v>
      </c>
      <c r="L40" s="103"/>
      <c r="M40" s="127" t="str">
        <f t="shared" si="2"/>
        <v>No Aplica</v>
      </c>
      <c r="N40" s="130">
        <f t="shared" si="4"/>
        <v>0</v>
      </c>
      <c r="O40" s="122" t="str">
        <f t="shared" si="3"/>
        <v>No Aplica</v>
      </c>
      <c r="Z40" s="97"/>
      <c r="AA40" s="98"/>
      <c r="AB40" s="99"/>
      <c r="AC40" s="98"/>
      <c r="AD40" s="99"/>
      <c r="AE40" s="98"/>
      <c r="AF40" s="99"/>
      <c r="AG40" s="98"/>
      <c r="AH40" s="99"/>
      <c r="AI40" s="100"/>
    </row>
    <row r="41" spans="1:35" ht="16.149999999999999" customHeight="1">
      <c r="A41" s="101"/>
      <c r="B41" s="93"/>
      <c r="C41" s="93"/>
      <c r="D41" s="93"/>
      <c r="E41" s="93"/>
      <c r="F41" s="106"/>
      <c r="G41" s="102"/>
      <c r="H41" s="103"/>
      <c r="I41" s="126" t="str">
        <f t="shared" si="0"/>
        <v>No Aplica</v>
      </c>
      <c r="J41" s="103"/>
      <c r="K41" s="127" t="str">
        <f t="shared" si="1"/>
        <v>No Aplica</v>
      </c>
      <c r="L41" s="103"/>
      <c r="M41" s="127" t="str">
        <f t="shared" si="2"/>
        <v>No Aplica</v>
      </c>
      <c r="N41" s="130">
        <f t="shared" si="4"/>
        <v>0</v>
      </c>
      <c r="O41" s="122" t="str">
        <f t="shared" si="3"/>
        <v>No Aplica</v>
      </c>
      <c r="Z41" s="97"/>
      <c r="AA41" s="98"/>
      <c r="AB41" s="99"/>
      <c r="AC41" s="98"/>
      <c r="AD41" s="99"/>
      <c r="AE41" s="98"/>
      <c r="AF41" s="99"/>
      <c r="AG41" s="98"/>
      <c r="AH41" s="99"/>
      <c r="AI41" s="100"/>
    </row>
    <row r="42" spans="1:35" ht="16.149999999999999" customHeight="1">
      <c r="A42" s="101"/>
      <c r="B42" s="93"/>
      <c r="C42" s="93"/>
      <c r="D42" s="93"/>
      <c r="E42" s="93"/>
      <c r="F42" s="106"/>
      <c r="G42" s="102"/>
      <c r="H42" s="103"/>
      <c r="I42" s="126" t="str">
        <f t="shared" si="0"/>
        <v>No Aplica</v>
      </c>
      <c r="J42" s="103"/>
      <c r="K42" s="127" t="str">
        <f t="shared" si="1"/>
        <v>No Aplica</v>
      </c>
      <c r="L42" s="103"/>
      <c r="M42" s="127" t="str">
        <f t="shared" si="2"/>
        <v>No Aplica</v>
      </c>
      <c r="N42" s="130">
        <f t="shared" si="4"/>
        <v>0</v>
      </c>
      <c r="O42" s="122" t="str">
        <f t="shared" si="3"/>
        <v>No Aplica</v>
      </c>
      <c r="Z42" s="97"/>
      <c r="AA42" s="98"/>
      <c r="AB42" s="99"/>
      <c r="AC42" s="98"/>
      <c r="AD42" s="99"/>
      <c r="AE42" s="98"/>
      <c r="AF42" s="99"/>
      <c r="AG42" s="98"/>
      <c r="AH42" s="99"/>
      <c r="AI42" s="100"/>
    </row>
    <row r="43" spans="1:35" ht="16.149999999999999" customHeight="1">
      <c r="A43" s="101"/>
      <c r="B43" s="93"/>
      <c r="C43" s="93"/>
      <c r="D43" s="93"/>
      <c r="E43" s="93"/>
      <c r="F43" s="106"/>
      <c r="G43" s="102"/>
      <c r="H43" s="103"/>
      <c r="I43" s="126" t="str">
        <f t="shared" si="0"/>
        <v>No Aplica</v>
      </c>
      <c r="J43" s="103"/>
      <c r="K43" s="127" t="str">
        <f t="shared" si="1"/>
        <v>No Aplica</v>
      </c>
      <c r="L43" s="103"/>
      <c r="M43" s="127" t="str">
        <f t="shared" si="2"/>
        <v>No Aplica</v>
      </c>
      <c r="N43" s="130">
        <f t="shared" si="4"/>
        <v>0</v>
      </c>
      <c r="O43" s="122" t="str">
        <f t="shared" si="3"/>
        <v>No Aplica</v>
      </c>
      <c r="Z43" s="97"/>
      <c r="AA43" s="98"/>
      <c r="AB43" s="99"/>
      <c r="AC43" s="98"/>
      <c r="AD43" s="99"/>
      <c r="AE43" s="98"/>
      <c r="AF43" s="99"/>
      <c r="AG43" s="98"/>
      <c r="AH43" s="99"/>
      <c r="AI43" s="100"/>
    </row>
    <row r="44" spans="1:35" ht="16.149999999999999" customHeight="1">
      <c r="A44" s="101"/>
      <c r="B44" s="93"/>
      <c r="C44" s="93"/>
      <c r="D44" s="93"/>
      <c r="E44" s="93"/>
      <c r="F44" s="106"/>
      <c r="G44" s="102"/>
      <c r="H44" s="103"/>
      <c r="I44" s="126" t="str">
        <f t="shared" si="0"/>
        <v>No Aplica</v>
      </c>
      <c r="J44" s="103"/>
      <c r="K44" s="127" t="str">
        <f t="shared" si="1"/>
        <v>No Aplica</v>
      </c>
      <c r="L44" s="103"/>
      <c r="M44" s="127" t="str">
        <f t="shared" si="2"/>
        <v>No Aplica</v>
      </c>
      <c r="N44" s="130">
        <f t="shared" si="4"/>
        <v>0</v>
      </c>
      <c r="O44" s="122" t="str">
        <f t="shared" si="3"/>
        <v>No Aplica</v>
      </c>
      <c r="Z44" s="97"/>
      <c r="AA44" s="98"/>
      <c r="AB44" s="99"/>
      <c r="AC44" s="98"/>
      <c r="AD44" s="99"/>
      <c r="AE44" s="98"/>
      <c r="AF44" s="99"/>
      <c r="AG44" s="98"/>
      <c r="AH44" s="99"/>
      <c r="AI44" s="100"/>
    </row>
    <row r="45" spans="1:35" ht="16.149999999999999" customHeight="1">
      <c r="A45" s="101"/>
      <c r="B45" s="93"/>
      <c r="C45" s="93"/>
      <c r="D45" s="93"/>
      <c r="E45" s="93"/>
      <c r="F45" s="93"/>
      <c r="G45" s="104"/>
      <c r="H45" s="103"/>
      <c r="I45" s="126" t="str">
        <f t="shared" si="0"/>
        <v>No Aplica</v>
      </c>
      <c r="J45" s="103"/>
      <c r="K45" s="127" t="str">
        <f t="shared" si="1"/>
        <v>No Aplica</v>
      </c>
      <c r="L45" s="103"/>
      <c r="M45" s="127" t="str">
        <f t="shared" si="2"/>
        <v>No Aplica</v>
      </c>
      <c r="N45" s="130">
        <f t="shared" si="4"/>
        <v>0</v>
      </c>
      <c r="O45" s="122" t="str">
        <f t="shared" si="3"/>
        <v>No Aplica</v>
      </c>
      <c r="Z45" s="97"/>
      <c r="AA45" s="98"/>
      <c r="AB45" s="99"/>
      <c r="AC45" s="98"/>
      <c r="AD45" s="99"/>
      <c r="AE45" s="98"/>
      <c r="AF45" s="99"/>
      <c r="AG45" s="98"/>
      <c r="AH45" s="99"/>
      <c r="AI45" s="100"/>
    </row>
    <row r="46" spans="1:35" ht="16.149999999999999" customHeight="1">
      <c r="A46" s="105"/>
      <c r="B46" s="93"/>
      <c r="C46" s="93"/>
      <c r="D46" s="93"/>
      <c r="E46" s="93"/>
      <c r="F46" s="93"/>
      <c r="G46" s="104"/>
      <c r="H46" s="103"/>
      <c r="I46" s="126" t="str">
        <f t="shared" si="0"/>
        <v>No Aplica</v>
      </c>
      <c r="J46" s="103"/>
      <c r="K46" s="127" t="str">
        <f t="shared" si="1"/>
        <v>No Aplica</v>
      </c>
      <c r="L46" s="103"/>
      <c r="M46" s="127" t="str">
        <f t="shared" si="2"/>
        <v>No Aplica</v>
      </c>
      <c r="N46" s="130">
        <f t="shared" si="4"/>
        <v>0</v>
      </c>
      <c r="O46" s="122" t="str">
        <f t="shared" si="3"/>
        <v>No Aplica</v>
      </c>
      <c r="Z46" s="97"/>
      <c r="AA46" s="98"/>
      <c r="AB46" s="99"/>
      <c r="AC46" s="98"/>
      <c r="AD46" s="99"/>
      <c r="AE46" s="98"/>
      <c r="AF46" s="99"/>
      <c r="AG46" s="98"/>
      <c r="AH46" s="99"/>
      <c r="AI46" s="100"/>
    </row>
    <row r="47" spans="1:35" ht="16.149999999999999" customHeight="1">
      <c r="A47" s="105"/>
      <c r="B47" s="93"/>
      <c r="C47" s="93"/>
      <c r="D47" s="93"/>
      <c r="E47" s="93"/>
      <c r="F47" s="93"/>
      <c r="G47" s="102"/>
      <c r="H47" s="96"/>
      <c r="I47" s="119" t="str">
        <f t="shared" si="0"/>
        <v>No Aplica</v>
      </c>
      <c r="J47" s="96"/>
      <c r="K47" s="120" t="str">
        <f t="shared" si="1"/>
        <v>No Aplica</v>
      </c>
      <c r="L47" s="96"/>
      <c r="M47" s="120" t="str">
        <f t="shared" si="2"/>
        <v>No Aplica</v>
      </c>
      <c r="N47" s="121">
        <f t="shared" si="4"/>
        <v>0</v>
      </c>
      <c r="O47" s="122" t="str">
        <f t="shared" si="3"/>
        <v>No Aplica</v>
      </c>
      <c r="Z47" s="97"/>
      <c r="AA47" s="98"/>
      <c r="AB47" s="99"/>
      <c r="AC47" s="98"/>
      <c r="AD47" s="99"/>
      <c r="AE47" s="98"/>
      <c r="AF47" s="99"/>
      <c r="AG47" s="98"/>
      <c r="AH47" s="99"/>
      <c r="AI47" s="100"/>
    </row>
    <row r="48" spans="1:35" ht="16.149999999999999" customHeight="1">
      <c r="A48" s="105"/>
      <c r="B48" s="93"/>
      <c r="C48" s="93"/>
      <c r="D48" s="93"/>
      <c r="E48" s="93"/>
      <c r="F48" s="93"/>
      <c r="G48" s="104"/>
      <c r="H48" s="103"/>
      <c r="I48" s="126" t="str">
        <f t="shared" si="0"/>
        <v>No Aplica</v>
      </c>
      <c r="J48" s="103"/>
      <c r="K48" s="127" t="str">
        <f t="shared" si="1"/>
        <v>No Aplica</v>
      </c>
      <c r="L48" s="103"/>
      <c r="M48" s="127" t="str">
        <f t="shared" si="2"/>
        <v>No Aplica</v>
      </c>
      <c r="N48" s="121">
        <f t="shared" si="4"/>
        <v>0</v>
      </c>
      <c r="O48" s="122" t="str">
        <f t="shared" si="3"/>
        <v>No Aplica</v>
      </c>
      <c r="Z48" s="97"/>
      <c r="AA48" s="98"/>
      <c r="AB48" s="99"/>
      <c r="AC48" s="98"/>
      <c r="AD48" s="99"/>
      <c r="AE48" s="98"/>
      <c r="AF48" s="99"/>
      <c r="AG48" s="98"/>
      <c r="AH48" s="99"/>
      <c r="AI48" s="100"/>
    </row>
    <row r="49" spans="1:35" ht="16.149999999999999" customHeight="1">
      <c r="A49" s="101"/>
      <c r="B49" s="93"/>
      <c r="C49" s="93"/>
      <c r="D49" s="93"/>
      <c r="E49" s="93"/>
      <c r="F49" s="106"/>
      <c r="G49" s="106"/>
      <c r="H49" s="103"/>
      <c r="I49" s="126" t="str">
        <f t="shared" si="0"/>
        <v>No Aplica</v>
      </c>
      <c r="J49" s="103"/>
      <c r="K49" s="127" t="str">
        <f t="shared" si="1"/>
        <v>No Aplica</v>
      </c>
      <c r="L49" s="103"/>
      <c r="M49" s="127" t="str">
        <f t="shared" si="2"/>
        <v>No Aplica</v>
      </c>
      <c r="N49" s="130">
        <f t="shared" si="4"/>
        <v>0</v>
      </c>
      <c r="O49" s="122" t="str">
        <f t="shared" si="3"/>
        <v>No Aplica</v>
      </c>
      <c r="Z49" s="97"/>
      <c r="AA49" s="98"/>
      <c r="AB49" s="99"/>
      <c r="AC49" s="98"/>
      <c r="AD49" s="99"/>
      <c r="AE49" s="98"/>
      <c r="AF49" s="99"/>
      <c r="AG49" s="98"/>
      <c r="AH49" s="99"/>
      <c r="AI49" s="100"/>
    </row>
    <row r="50" spans="1:35" ht="16.149999999999999" customHeight="1">
      <c r="A50" s="101"/>
      <c r="B50" s="93"/>
      <c r="C50" s="93"/>
      <c r="D50" s="93"/>
      <c r="E50" s="93"/>
      <c r="F50" s="101"/>
      <c r="G50" s="106"/>
      <c r="H50" s="103"/>
      <c r="I50" s="126" t="str">
        <f t="shared" si="0"/>
        <v>No Aplica</v>
      </c>
      <c r="J50" s="103"/>
      <c r="K50" s="127" t="str">
        <f t="shared" si="1"/>
        <v>No Aplica</v>
      </c>
      <c r="L50" s="103"/>
      <c r="M50" s="127" t="str">
        <f t="shared" si="2"/>
        <v>No Aplica</v>
      </c>
      <c r="N50" s="130">
        <f t="shared" si="4"/>
        <v>0</v>
      </c>
      <c r="O50" s="122" t="str">
        <f t="shared" si="3"/>
        <v>No Aplica</v>
      </c>
      <c r="Z50" s="97"/>
      <c r="AA50" s="98"/>
      <c r="AB50" s="99"/>
      <c r="AC50" s="98"/>
      <c r="AD50" s="99"/>
      <c r="AE50" s="98"/>
      <c r="AF50" s="99"/>
      <c r="AG50" s="98"/>
      <c r="AH50" s="99"/>
      <c r="AI50" s="100"/>
    </row>
    <row r="51" spans="1:35" ht="16.149999999999999" customHeight="1">
      <c r="A51" s="101"/>
      <c r="B51" s="93"/>
      <c r="C51" s="93"/>
      <c r="D51" s="93"/>
      <c r="E51" s="93"/>
      <c r="F51" s="101"/>
      <c r="G51" s="106"/>
      <c r="H51" s="103"/>
      <c r="I51" s="126" t="str">
        <f t="shared" si="0"/>
        <v>No Aplica</v>
      </c>
      <c r="J51" s="103"/>
      <c r="K51" s="127" t="str">
        <f t="shared" si="1"/>
        <v>No Aplica</v>
      </c>
      <c r="L51" s="103"/>
      <c r="M51" s="127" t="str">
        <f t="shared" si="2"/>
        <v>No Aplica</v>
      </c>
      <c r="N51" s="130">
        <f t="shared" si="4"/>
        <v>0</v>
      </c>
      <c r="O51" s="122" t="str">
        <f t="shared" si="3"/>
        <v>No Aplica</v>
      </c>
      <c r="Z51" s="97"/>
      <c r="AA51" s="98"/>
      <c r="AB51" s="99"/>
      <c r="AC51" s="98"/>
      <c r="AD51" s="99"/>
      <c r="AE51" s="98"/>
      <c r="AF51" s="99"/>
      <c r="AG51" s="98"/>
      <c r="AH51" s="99"/>
      <c r="AI51" s="100"/>
    </row>
    <row r="52" spans="1:35" ht="16.149999999999999" customHeight="1">
      <c r="A52" s="101"/>
      <c r="B52" s="93"/>
      <c r="C52" s="93"/>
      <c r="D52" s="93"/>
      <c r="E52" s="93"/>
      <c r="F52" s="93"/>
      <c r="G52" s="104"/>
      <c r="H52" s="103"/>
      <c r="I52" s="126" t="str">
        <f t="shared" si="0"/>
        <v>No Aplica</v>
      </c>
      <c r="J52" s="103"/>
      <c r="K52" s="127" t="str">
        <f t="shared" si="1"/>
        <v>No Aplica</v>
      </c>
      <c r="L52" s="103"/>
      <c r="M52" s="127" t="str">
        <f t="shared" si="2"/>
        <v>No Aplica</v>
      </c>
      <c r="N52" s="130">
        <f t="shared" si="4"/>
        <v>0</v>
      </c>
      <c r="O52" s="122" t="str">
        <f t="shared" si="3"/>
        <v>No Aplica</v>
      </c>
      <c r="Z52" s="97"/>
      <c r="AA52" s="98"/>
      <c r="AB52" s="99"/>
      <c r="AC52" s="98"/>
      <c r="AD52" s="99"/>
      <c r="AE52" s="98"/>
      <c r="AF52" s="99"/>
      <c r="AG52" s="98"/>
      <c r="AH52" s="99"/>
      <c r="AI52" s="100"/>
    </row>
    <row r="53" spans="1:35" ht="16.149999999999999" customHeight="1">
      <c r="A53" s="101"/>
      <c r="B53" s="93"/>
      <c r="C53" s="93"/>
      <c r="D53" s="93"/>
      <c r="E53" s="93"/>
      <c r="F53" s="93"/>
      <c r="G53" s="104"/>
      <c r="H53" s="103"/>
      <c r="I53" s="126" t="str">
        <f t="shared" si="0"/>
        <v>No Aplica</v>
      </c>
      <c r="J53" s="103"/>
      <c r="K53" s="127" t="str">
        <f t="shared" si="1"/>
        <v>No Aplica</v>
      </c>
      <c r="L53" s="103"/>
      <c r="M53" s="127" t="str">
        <f t="shared" si="2"/>
        <v>No Aplica</v>
      </c>
      <c r="N53" s="130">
        <f t="shared" si="4"/>
        <v>0</v>
      </c>
      <c r="O53" s="122" t="str">
        <f t="shared" si="3"/>
        <v>No Aplica</v>
      </c>
      <c r="Z53" s="97"/>
      <c r="AA53" s="98"/>
      <c r="AB53" s="99"/>
      <c r="AC53" s="98"/>
      <c r="AD53" s="99"/>
      <c r="AE53" s="98"/>
      <c r="AF53" s="99"/>
      <c r="AG53" s="98"/>
      <c r="AH53" s="99"/>
      <c r="AI53" s="100"/>
    </row>
    <row r="54" spans="1:35" ht="16.149999999999999" customHeight="1">
      <c r="A54" s="101"/>
      <c r="B54" s="93"/>
      <c r="C54" s="93"/>
      <c r="D54" s="93"/>
      <c r="E54" s="93"/>
      <c r="F54" s="93"/>
      <c r="G54" s="104"/>
      <c r="H54" s="103"/>
      <c r="I54" s="126" t="str">
        <f t="shared" si="0"/>
        <v>No Aplica</v>
      </c>
      <c r="J54" s="103"/>
      <c r="K54" s="127" t="str">
        <f t="shared" si="1"/>
        <v>No Aplica</v>
      </c>
      <c r="L54" s="103"/>
      <c r="M54" s="127" t="str">
        <f t="shared" si="2"/>
        <v>No Aplica</v>
      </c>
      <c r="N54" s="130">
        <f t="shared" si="4"/>
        <v>0</v>
      </c>
      <c r="O54" s="122" t="str">
        <f t="shared" si="3"/>
        <v>No Aplica</v>
      </c>
      <c r="Z54" s="97"/>
      <c r="AA54" s="98"/>
      <c r="AB54" s="99"/>
      <c r="AC54" s="98"/>
      <c r="AD54" s="99"/>
      <c r="AE54" s="98"/>
      <c r="AF54" s="99"/>
      <c r="AG54" s="98"/>
      <c r="AH54" s="99"/>
      <c r="AI54" s="100"/>
    </row>
    <row r="55" spans="1:35" ht="16.149999999999999" customHeight="1">
      <c r="A55" s="105"/>
      <c r="B55" s="93"/>
      <c r="C55" s="93"/>
      <c r="D55" s="93"/>
      <c r="E55" s="93"/>
      <c r="F55" s="93"/>
      <c r="G55" s="104"/>
      <c r="H55" s="103"/>
      <c r="I55" s="126" t="str">
        <f t="shared" si="0"/>
        <v>No Aplica</v>
      </c>
      <c r="J55" s="103"/>
      <c r="K55" s="127" t="str">
        <f t="shared" si="1"/>
        <v>No Aplica</v>
      </c>
      <c r="L55" s="103"/>
      <c r="M55" s="127" t="str">
        <f t="shared" si="2"/>
        <v>No Aplica</v>
      </c>
      <c r="N55" s="130">
        <f t="shared" si="4"/>
        <v>0</v>
      </c>
      <c r="O55" s="122" t="str">
        <f t="shared" si="3"/>
        <v>No Aplica</v>
      </c>
      <c r="Z55" s="97"/>
      <c r="AA55" s="98"/>
      <c r="AB55" s="99"/>
      <c r="AC55" s="98"/>
      <c r="AD55" s="99"/>
      <c r="AE55" s="98"/>
      <c r="AF55" s="99"/>
      <c r="AG55" s="98"/>
      <c r="AH55" s="99"/>
      <c r="AI55" s="100"/>
    </row>
    <row r="56" spans="1:35" ht="16.149999999999999" customHeight="1">
      <c r="A56" s="101"/>
      <c r="B56" s="93"/>
      <c r="C56" s="93"/>
      <c r="D56" s="93"/>
      <c r="E56" s="93"/>
      <c r="F56" s="93"/>
      <c r="G56" s="102"/>
      <c r="H56" s="103"/>
      <c r="I56" s="126" t="str">
        <f t="shared" si="0"/>
        <v>No Aplica</v>
      </c>
      <c r="J56" s="103"/>
      <c r="K56" s="127" t="str">
        <f t="shared" si="1"/>
        <v>No Aplica</v>
      </c>
      <c r="L56" s="103"/>
      <c r="M56" s="127" t="str">
        <f t="shared" si="2"/>
        <v>No Aplica</v>
      </c>
      <c r="N56" s="130">
        <f t="shared" si="4"/>
        <v>0</v>
      </c>
      <c r="O56" s="122" t="str">
        <f t="shared" si="3"/>
        <v>No Aplica</v>
      </c>
      <c r="Z56" s="97"/>
      <c r="AA56" s="98"/>
      <c r="AB56" s="99"/>
      <c r="AC56" s="98"/>
      <c r="AD56" s="99"/>
      <c r="AE56" s="98"/>
      <c r="AF56" s="99"/>
      <c r="AG56" s="98"/>
      <c r="AH56" s="99"/>
      <c r="AI56" s="100"/>
    </row>
    <row r="57" spans="1:35" ht="16.149999999999999" customHeight="1">
      <c r="A57" s="101"/>
      <c r="B57" s="93"/>
      <c r="C57" s="93"/>
      <c r="D57" s="93"/>
      <c r="E57" s="93"/>
      <c r="F57" s="93"/>
      <c r="G57" s="102"/>
      <c r="H57" s="96"/>
      <c r="I57" s="119" t="str">
        <f t="shared" si="0"/>
        <v>No Aplica</v>
      </c>
      <c r="J57" s="96"/>
      <c r="K57" s="120" t="str">
        <f t="shared" si="1"/>
        <v>No Aplica</v>
      </c>
      <c r="L57" s="96"/>
      <c r="M57" s="120" t="str">
        <f t="shared" si="2"/>
        <v>No Aplica</v>
      </c>
      <c r="N57" s="121">
        <f t="shared" si="4"/>
        <v>0</v>
      </c>
      <c r="O57" s="122" t="str">
        <f t="shared" si="3"/>
        <v>No Aplica</v>
      </c>
      <c r="Z57" s="97"/>
      <c r="AA57" s="98"/>
      <c r="AB57" s="99"/>
      <c r="AC57" s="98"/>
      <c r="AD57" s="99"/>
      <c r="AE57" s="98"/>
      <c r="AF57" s="99"/>
      <c r="AG57" s="98"/>
      <c r="AH57" s="99"/>
      <c r="AI57" s="100"/>
    </row>
    <row r="58" spans="1:35" ht="16.149999999999999" customHeight="1">
      <c r="A58" s="101"/>
      <c r="B58" s="93"/>
      <c r="C58" s="93"/>
      <c r="D58" s="93"/>
      <c r="E58" s="93"/>
      <c r="F58" s="106"/>
      <c r="G58" s="106"/>
      <c r="H58" s="103"/>
      <c r="I58" s="126" t="str">
        <f t="shared" si="0"/>
        <v>No Aplica</v>
      </c>
      <c r="J58" s="103"/>
      <c r="K58" s="127" t="str">
        <f t="shared" si="1"/>
        <v>No Aplica</v>
      </c>
      <c r="L58" s="103"/>
      <c r="M58" s="127" t="str">
        <f t="shared" si="2"/>
        <v>No Aplica</v>
      </c>
      <c r="N58" s="121">
        <f t="shared" si="4"/>
        <v>0</v>
      </c>
      <c r="O58" s="122" t="str">
        <f t="shared" si="3"/>
        <v>No Aplica</v>
      </c>
      <c r="Z58" s="97"/>
      <c r="AA58" s="98"/>
      <c r="AB58" s="99"/>
      <c r="AC58" s="98"/>
      <c r="AD58" s="99"/>
      <c r="AE58" s="98"/>
      <c r="AF58" s="99"/>
      <c r="AG58" s="98"/>
      <c r="AH58" s="99"/>
      <c r="AI58" s="100"/>
    </row>
    <row r="59" spans="1:35" ht="16.149999999999999" customHeight="1">
      <c r="A59" s="101"/>
      <c r="B59" s="93"/>
      <c r="C59" s="93"/>
      <c r="D59" s="93"/>
      <c r="E59" s="93"/>
      <c r="F59" s="101"/>
      <c r="G59" s="106"/>
      <c r="H59" s="103"/>
      <c r="I59" s="126" t="str">
        <f t="shared" si="0"/>
        <v>No Aplica</v>
      </c>
      <c r="J59" s="103"/>
      <c r="K59" s="127" t="str">
        <f t="shared" si="1"/>
        <v>No Aplica</v>
      </c>
      <c r="L59" s="103"/>
      <c r="M59" s="127" t="str">
        <f t="shared" si="2"/>
        <v>No Aplica</v>
      </c>
      <c r="N59" s="130">
        <f t="shared" si="4"/>
        <v>0</v>
      </c>
      <c r="O59" s="122" t="str">
        <f t="shared" si="3"/>
        <v>No Aplica</v>
      </c>
      <c r="Z59" s="97"/>
      <c r="AA59" s="98"/>
      <c r="AB59" s="99"/>
      <c r="AC59" s="98"/>
      <c r="AD59" s="99"/>
      <c r="AE59" s="98"/>
      <c r="AF59" s="99"/>
      <c r="AG59" s="98"/>
      <c r="AH59" s="99"/>
      <c r="AI59" s="100"/>
    </row>
    <row r="60" spans="1:35" ht="16.149999999999999" customHeight="1">
      <c r="A60" s="101"/>
      <c r="B60" s="93"/>
      <c r="C60" s="93"/>
      <c r="D60" s="93"/>
      <c r="E60" s="93"/>
      <c r="F60" s="93"/>
      <c r="G60" s="102"/>
      <c r="H60" s="103"/>
      <c r="I60" s="126" t="str">
        <f t="shared" si="0"/>
        <v>No Aplica</v>
      </c>
      <c r="J60" s="103"/>
      <c r="K60" s="127" t="str">
        <f t="shared" si="1"/>
        <v>No Aplica</v>
      </c>
      <c r="L60" s="103"/>
      <c r="M60" s="127" t="str">
        <f t="shared" si="2"/>
        <v>No Aplica</v>
      </c>
      <c r="N60" s="130">
        <f t="shared" si="4"/>
        <v>0</v>
      </c>
      <c r="O60" s="122" t="str">
        <f t="shared" si="3"/>
        <v>No Aplica</v>
      </c>
      <c r="Z60" s="97"/>
      <c r="AA60" s="98"/>
      <c r="AB60" s="99"/>
      <c r="AC60" s="98"/>
      <c r="AD60" s="99"/>
      <c r="AE60" s="98"/>
      <c r="AF60" s="99"/>
      <c r="AG60" s="98"/>
      <c r="AH60" s="99"/>
      <c r="AI60" s="100"/>
    </row>
    <row r="61" spans="1:35" ht="16.149999999999999" customHeight="1">
      <c r="A61" s="105"/>
      <c r="B61" s="93"/>
      <c r="C61" s="93"/>
      <c r="D61" s="93"/>
      <c r="E61" s="93"/>
      <c r="F61" s="93"/>
      <c r="G61" s="102"/>
      <c r="H61" s="103"/>
      <c r="I61" s="126" t="str">
        <f t="shared" si="0"/>
        <v>No Aplica</v>
      </c>
      <c r="J61" s="103"/>
      <c r="K61" s="127" t="str">
        <f t="shared" si="1"/>
        <v>No Aplica</v>
      </c>
      <c r="L61" s="103"/>
      <c r="M61" s="127" t="str">
        <f t="shared" si="2"/>
        <v>No Aplica</v>
      </c>
      <c r="N61" s="130">
        <f t="shared" si="4"/>
        <v>0</v>
      </c>
      <c r="O61" s="122" t="str">
        <f t="shared" si="3"/>
        <v>No Aplica</v>
      </c>
      <c r="Z61" s="97"/>
      <c r="AA61" s="98"/>
      <c r="AB61" s="99"/>
      <c r="AC61" s="98"/>
      <c r="AD61" s="99"/>
      <c r="AE61" s="98"/>
      <c r="AF61" s="99"/>
      <c r="AG61" s="98"/>
      <c r="AH61" s="99"/>
      <c r="AI61" s="100"/>
    </row>
    <row r="62" spans="1:35" ht="16.149999999999999" customHeight="1">
      <c r="A62" s="105"/>
      <c r="B62" s="93"/>
      <c r="C62" s="93"/>
      <c r="D62" s="93"/>
      <c r="E62" s="93"/>
      <c r="F62" s="93"/>
      <c r="G62" s="102"/>
      <c r="H62" s="103"/>
      <c r="I62" s="126" t="str">
        <f t="shared" si="0"/>
        <v>No Aplica</v>
      </c>
      <c r="J62" s="103"/>
      <c r="K62" s="127" t="str">
        <f t="shared" si="1"/>
        <v>No Aplica</v>
      </c>
      <c r="L62" s="103"/>
      <c r="M62" s="127" t="str">
        <f t="shared" si="2"/>
        <v>No Aplica</v>
      </c>
      <c r="N62" s="130">
        <f t="shared" si="4"/>
        <v>0</v>
      </c>
      <c r="O62" s="122" t="str">
        <f t="shared" si="3"/>
        <v>No Aplica</v>
      </c>
      <c r="Z62" s="97"/>
      <c r="AA62" s="98"/>
      <c r="AB62" s="99"/>
      <c r="AC62" s="98"/>
      <c r="AD62" s="99"/>
      <c r="AE62" s="98"/>
      <c r="AF62" s="99"/>
      <c r="AG62" s="98"/>
      <c r="AH62" s="99"/>
      <c r="AI62" s="100"/>
    </row>
    <row r="63" spans="1:35" ht="16.149999999999999" customHeight="1">
      <c r="A63" s="101"/>
      <c r="B63" s="93"/>
      <c r="C63" s="93"/>
      <c r="D63" s="93"/>
      <c r="E63" s="93"/>
      <c r="F63" s="93"/>
      <c r="G63" s="102"/>
      <c r="H63" s="103"/>
      <c r="I63" s="126" t="str">
        <f t="shared" si="0"/>
        <v>No Aplica</v>
      </c>
      <c r="J63" s="103"/>
      <c r="K63" s="127" t="str">
        <f t="shared" si="1"/>
        <v>No Aplica</v>
      </c>
      <c r="L63" s="103"/>
      <c r="M63" s="127" t="str">
        <f t="shared" si="2"/>
        <v>No Aplica</v>
      </c>
      <c r="N63" s="130">
        <f t="shared" si="4"/>
        <v>0</v>
      </c>
      <c r="O63" s="122" t="str">
        <f t="shared" si="3"/>
        <v>No Aplica</v>
      </c>
      <c r="Z63" s="97"/>
      <c r="AA63" s="98"/>
      <c r="AB63" s="99"/>
      <c r="AC63" s="98"/>
      <c r="AD63" s="99"/>
      <c r="AE63" s="98"/>
      <c r="AF63" s="99"/>
      <c r="AG63" s="98"/>
      <c r="AH63" s="99"/>
      <c r="AI63" s="100"/>
    </row>
    <row r="64" spans="1:35" ht="16.149999999999999" customHeight="1">
      <c r="A64" s="101"/>
      <c r="B64" s="93"/>
      <c r="C64" s="93"/>
      <c r="D64" s="93"/>
      <c r="E64" s="93"/>
      <c r="F64" s="93"/>
      <c r="G64" s="102"/>
      <c r="H64" s="103"/>
      <c r="I64" s="126" t="str">
        <f t="shared" si="0"/>
        <v>No Aplica</v>
      </c>
      <c r="J64" s="103"/>
      <c r="K64" s="127" t="str">
        <f t="shared" si="1"/>
        <v>No Aplica</v>
      </c>
      <c r="L64" s="103"/>
      <c r="M64" s="127" t="str">
        <f t="shared" si="2"/>
        <v>No Aplica</v>
      </c>
      <c r="N64" s="130">
        <f t="shared" si="4"/>
        <v>0</v>
      </c>
      <c r="O64" s="122" t="str">
        <f t="shared" si="3"/>
        <v>No Aplica</v>
      </c>
      <c r="Z64" s="97"/>
      <c r="AA64" s="98"/>
      <c r="AB64" s="99"/>
      <c r="AC64" s="98"/>
      <c r="AD64" s="99"/>
      <c r="AE64" s="98"/>
      <c r="AF64" s="99"/>
      <c r="AG64" s="98"/>
      <c r="AH64" s="99"/>
      <c r="AI64" s="100"/>
    </row>
    <row r="65" spans="1:35" ht="16.149999999999999" customHeight="1">
      <c r="A65" s="101"/>
      <c r="B65" s="93"/>
      <c r="C65" s="93"/>
      <c r="D65" s="93"/>
      <c r="E65" s="93"/>
      <c r="F65" s="93"/>
      <c r="G65" s="102"/>
      <c r="H65" s="103"/>
      <c r="I65" s="126" t="str">
        <f t="shared" si="0"/>
        <v>No Aplica</v>
      </c>
      <c r="J65" s="103"/>
      <c r="K65" s="127" t="str">
        <f t="shared" si="1"/>
        <v>No Aplica</v>
      </c>
      <c r="L65" s="103"/>
      <c r="M65" s="127" t="str">
        <f t="shared" si="2"/>
        <v>No Aplica</v>
      </c>
      <c r="N65" s="130">
        <f t="shared" si="4"/>
        <v>0</v>
      </c>
      <c r="O65" s="122" t="str">
        <f t="shared" si="3"/>
        <v>No Aplica</v>
      </c>
      <c r="Z65" s="97"/>
      <c r="AA65" s="98"/>
      <c r="AB65" s="99"/>
      <c r="AC65" s="98"/>
      <c r="AD65" s="99"/>
      <c r="AE65" s="98"/>
      <c r="AF65" s="99"/>
      <c r="AG65" s="98"/>
      <c r="AH65" s="99"/>
      <c r="AI65" s="100"/>
    </row>
    <row r="66" spans="1:35" ht="16.149999999999999" customHeight="1">
      <c r="A66" s="101"/>
      <c r="B66" s="93"/>
      <c r="C66" s="93"/>
      <c r="D66" s="93"/>
      <c r="E66" s="93"/>
      <c r="F66" s="93"/>
      <c r="G66" s="102"/>
      <c r="H66" s="103"/>
      <c r="I66" s="126" t="str">
        <f t="shared" si="0"/>
        <v>No Aplica</v>
      </c>
      <c r="J66" s="103"/>
      <c r="K66" s="127" t="str">
        <f t="shared" si="1"/>
        <v>No Aplica</v>
      </c>
      <c r="L66" s="103"/>
      <c r="M66" s="127" t="str">
        <f t="shared" si="2"/>
        <v>No Aplica</v>
      </c>
      <c r="N66" s="130">
        <f t="shared" si="4"/>
        <v>0</v>
      </c>
      <c r="O66" s="122" t="str">
        <f t="shared" si="3"/>
        <v>No Aplica</v>
      </c>
      <c r="Z66" s="97"/>
      <c r="AA66" s="98"/>
      <c r="AB66" s="99"/>
      <c r="AC66" s="98"/>
      <c r="AD66" s="99"/>
      <c r="AE66" s="98"/>
      <c r="AF66" s="99"/>
      <c r="AG66" s="98"/>
      <c r="AH66" s="99"/>
      <c r="AI66" s="100"/>
    </row>
    <row r="67" spans="1:35" ht="16.149999999999999" customHeight="1">
      <c r="A67" s="101"/>
      <c r="B67" s="93"/>
      <c r="C67" s="93"/>
      <c r="D67" s="93"/>
      <c r="E67" s="93"/>
      <c r="F67" s="93"/>
      <c r="G67" s="102"/>
      <c r="H67" s="96"/>
      <c r="I67" s="119" t="str">
        <f t="shared" si="0"/>
        <v>No Aplica</v>
      </c>
      <c r="J67" s="96"/>
      <c r="K67" s="120" t="str">
        <f t="shared" si="1"/>
        <v>No Aplica</v>
      </c>
      <c r="L67" s="96"/>
      <c r="M67" s="120" t="str">
        <f t="shared" si="2"/>
        <v>No Aplica</v>
      </c>
      <c r="N67" s="121">
        <f t="shared" si="4"/>
        <v>0</v>
      </c>
      <c r="O67" s="122" t="str">
        <f t="shared" si="3"/>
        <v>No Aplica</v>
      </c>
      <c r="Z67" s="97"/>
      <c r="AA67" s="98"/>
      <c r="AB67" s="99"/>
      <c r="AC67" s="98"/>
      <c r="AD67" s="99"/>
      <c r="AE67" s="98"/>
      <c r="AF67" s="99"/>
      <c r="AG67" s="98"/>
      <c r="AH67" s="99"/>
      <c r="AI67" s="100"/>
    </row>
    <row r="68" spans="1:35" ht="16.149999999999999" customHeight="1">
      <c r="A68" s="107"/>
      <c r="B68" s="93"/>
      <c r="C68" s="93"/>
      <c r="D68" s="93"/>
      <c r="E68" s="93"/>
      <c r="F68" s="93"/>
      <c r="G68" s="102"/>
      <c r="H68" s="103"/>
      <c r="I68" s="126" t="str">
        <f t="shared" si="0"/>
        <v>No Aplica</v>
      </c>
      <c r="J68" s="103"/>
      <c r="K68" s="127" t="str">
        <f t="shared" si="1"/>
        <v>No Aplica</v>
      </c>
      <c r="L68" s="103"/>
      <c r="M68" s="127" t="str">
        <f t="shared" si="2"/>
        <v>No Aplica</v>
      </c>
      <c r="N68" s="121">
        <f t="shared" si="4"/>
        <v>0</v>
      </c>
      <c r="O68" s="122" t="str">
        <f t="shared" si="3"/>
        <v>No Aplica</v>
      </c>
      <c r="Z68" s="97"/>
      <c r="AA68" s="98"/>
      <c r="AB68" s="99"/>
      <c r="AC68" s="98"/>
      <c r="AD68" s="99"/>
      <c r="AE68" s="98"/>
      <c r="AF68" s="99"/>
      <c r="AG68" s="98"/>
      <c r="AH68" s="99"/>
      <c r="AI68" s="100"/>
    </row>
    <row r="69" spans="1:35" ht="16.149999999999999" customHeight="1">
      <c r="A69" s="101"/>
      <c r="B69" s="93"/>
      <c r="C69" s="93"/>
      <c r="D69" s="93"/>
      <c r="E69" s="93"/>
      <c r="F69" s="93"/>
      <c r="G69" s="102"/>
      <c r="H69" s="103"/>
      <c r="I69" s="126" t="str">
        <f t="shared" si="0"/>
        <v>No Aplica</v>
      </c>
      <c r="J69" s="103"/>
      <c r="K69" s="127" t="str">
        <f t="shared" si="1"/>
        <v>No Aplica</v>
      </c>
      <c r="L69" s="103"/>
      <c r="M69" s="127" t="str">
        <f t="shared" si="2"/>
        <v>No Aplica</v>
      </c>
      <c r="N69" s="130">
        <f t="shared" si="4"/>
        <v>0</v>
      </c>
      <c r="O69" s="122" t="str">
        <f t="shared" si="3"/>
        <v>No Aplica</v>
      </c>
      <c r="Z69" s="97"/>
      <c r="AA69" s="98"/>
      <c r="AB69" s="99"/>
      <c r="AC69" s="98"/>
      <c r="AD69" s="99"/>
      <c r="AE69" s="98"/>
      <c r="AF69" s="99"/>
      <c r="AG69" s="98"/>
      <c r="AH69" s="99"/>
      <c r="AI69" s="100"/>
    </row>
    <row r="70" spans="1:35" ht="16.149999999999999" customHeight="1">
      <c r="A70" s="105"/>
      <c r="B70" s="93"/>
      <c r="C70" s="93"/>
      <c r="D70" s="93"/>
      <c r="E70" s="93"/>
      <c r="F70" s="93"/>
      <c r="G70" s="102"/>
      <c r="H70" s="103"/>
      <c r="I70" s="126" t="str">
        <f t="shared" si="0"/>
        <v>No Aplica</v>
      </c>
      <c r="J70" s="103"/>
      <c r="K70" s="127" t="str">
        <f t="shared" si="1"/>
        <v>No Aplica</v>
      </c>
      <c r="L70" s="103"/>
      <c r="M70" s="127" t="str">
        <f t="shared" si="2"/>
        <v>No Aplica</v>
      </c>
      <c r="N70" s="130">
        <f t="shared" si="4"/>
        <v>0</v>
      </c>
      <c r="O70" s="122" t="str">
        <f t="shared" si="3"/>
        <v>No Aplica</v>
      </c>
      <c r="Z70" s="97"/>
      <c r="AA70" s="98"/>
      <c r="AB70" s="99"/>
      <c r="AC70" s="98"/>
      <c r="AD70" s="99"/>
      <c r="AE70" s="98"/>
      <c r="AF70" s="99"/>
      <c r="AG70" s="98"/>
      <c r="AH70" s="99"/>
      <c r="AI70" s="100"/>
    </row>
    <row r="71" spans="1:35" ht="16.149999999999999" customHeight="1">
      <c r="A71" s="101"/>
      <c r="B71" s="93"/>
      <c r="C71" s="93"/>
      <c r="D71" s="93"/>
      <c r="E71" s="93"/>
      <c r="F71" s="101"/>
      <c r="G71" s="106"/>
      <c r="H71" s="103"/>
      <c r="I71" s="126" t="str">
        <f t="shared" si="0"/>
        <v>No Aplica</v>
      </c>
      <c r="J71" s="103"/>
      <c r="K71" s="127" t="str">
        <f t="shared" si="1"/>
        <v>No Aplica</v>
      </c>
      <c r="L71" s="103"/>
      <c r="M71" s="127" t="str">
        <f t="shared" si="2"/>
        <v>No Aplica</v>
      </c>
      <c r="N71" s="130">
        <f t="shared" si="4"/>
        <v>0</v>
      </c>
      <c r="O71" s="122" t="str">
        <f t="shared" si="3"/>
        <v>No Aplica</v>
      </c>
      <c r="Z71" s="97"/>
      <c r="AA71" s="98"/>
      <c r="AB71" s="99"/>
      <c r="AC71" s="98"/>
      <c r="AD71" s="99"/>
      <c r="AE71" s="98"/>
      <c r="AF71" s="99"/>
      <c r="AG71" s="98"/>
      <c r="AH71" s="99"/>
      <c r="AI71" s="100"/>
    </row>
    <row r="72" spans="1:35" ht="16.149999999999999" customHeight="1">
      <c r="A72" s="101"/>
      <c r="B72" s="93"/>
      <c r="C72" s="93"/>
      <c r="D72" s="93"/>
      <c r="E72" s="93"/>
      <c r="F72" s="106"/>
      <c r="G72" s="106"/>
      <c r="H72" s="103"/>
      <c r="I72" s="126" t="str">
        <f t="shared" ref="I72:I106" si="7">IF(H72=1,"INFORMACION PUBLICA",IF(H72=2,"INFORMACION PUBLICA CLASIFICADA",IF(H72=3,"INFORMACION PUBLICA RESERVADA","No Aplica")))</f>
        <v>No Aplica</v>
      </c>
      <c r="J72" s="103"/>
      <c r="K72" s="127" t="str">
        <f t="shared" ref="K72:K106" si="8">IF(J72=1,"BAJA",IF(J72=2,"MEDIA",IF(J72=3,"ALTA","No Aplica")))</f>
        <v>No Aplica</v>
      </c>
      <c r="L72" s="103"/>
      <c r="M72" s="127" t="str">
        <f t="shared" ref="M72:M106" si="9">IF(L72=1,"BAJA",IF(L72=2,"MEDIA",IF(L72=3,"ALTA","No Aplica")))</f>
        <v>No Aplica</v>
      </c>
      <c r="N72" s="130">
        <f t="shared" si="4"/>
        <v>0</v>
      </c>
      <c r="O72" s="122" t="str">
        <f t="shared" ref="O72:O106" si="10">IF(AND(H72=3,J72=3),"ALTA",IF(AND(H72=3,L72=3),"ALTA",IF(AND(J72=3,L72=3),"ALTA",IF(AND(H72=1,J72=1,L72=1),"BAJA",IF(AND(H72=0,J72=0,L72=0),"No Aplica","MEDIA")))))</f>
        <v>No Aplica</v>
      </c>
      <c r="Z72" s="97"/>
      <c r="AA72" s="98"/>
      <c r="AB72" s="99"/>
      <c r="AC72" s="98"/>
      <c r="AD72" s="99"/>
      <c r="AE72" s="98"/>
      <c r="AF72" s="99"/>
      <c r="AG72" s="98"/>
      <c r="AH72" s="99"/>
      <c r="AI72" s="100"/>
    </row>
    <row r="73" spans="1:35" ht="16.149999999999999" customHeight="1">
      <c r="A73" s="101"/>
      <c r="B73" s="93"/>
      <c r="C73" s="93"/>
      <c r="D73" s="93"/>
      <c r="E73" s="93"/>
      <c r="F73" s="93"/>
      <c r="G73" s="102"/>
      <c r="H73" s="103"/>
      <c r="I73" s="126" t="str">
        <f t="shared" si="7"/>
        <v>No Aplica</v>
      </c>
      <c r="J73" s="103"/>
      <c r="K73" s="127" t="str">
        <f t="shared" si="8"/>
        <v>No Aplica</v>
      </c>
      <c r="L73" s="103"/>
      <c r="M73" s="127" t="str">
        <f t="shared" si="9"/>
        <v>No Aplica</v>
      </c>
      <c r="N73" s="130">
        <f t="shared" ref="N73:N106" si="11">SUM(H73+J73+L73)</f>
        <v>0</v>
      </c>
      <c r="O73" s="122" t="str">
        <f t="shared" si="10"/>
        <v>No Aplica</v>
      </c>
      <c r="Z73" s="97"/>
      <c r="AA73" s="98"/>
      <c r="AB73" s="99"/>
      <c r="AC73" s="98"/>
      <c r="AD73" s="99"/>
      <c r="AE73" s="98"/>
      <c r="AF73" s="99"/>
      <c r="AG73" s="98"/>
      <c r="AH73" s="99"/>
      <c r="AI73" s="100"/>
    </row>
    <row r="74" spans="1:35" ht="16.149999999999999" customHeight="1">
      <c r="A74" s="101"/>
      <c r="B74" s="93"/>
      <c r="C74" s="93"/>
      <c r="D74" s="93"/>
      <c r="E74" s="93"/>
      <c r="F74" s="93"/>
      <c r="G74" s="104"/>
      <c r="H74" s="103"/>
      <c r="I74" s="126" t="str">
        <f t="shared" si="7"/>
        <v>No Aplica</v>
      </c>
      <c r="J74" s="103"/>
      <c r="K74" s="127" t="str">
        <f t="shared" si="8"/>
        <v>No Aplica</v>
      </c>
      <c r="L74" s="103"/>
      <c r="M74" s="127" t="str">
        <f t="shared" si="9"/>
        <v>No Aplica</v>
      </c>
      <c r="N74" s="130">
        <f t="shared" si="11"/>
        <v>0</v>
      </c>
      <c r="O74" s="122" t="str">
        <f t="shared" si="10"/>
        <v>No Aplica</v>
      </c>
      <c r="Z74" s="97"/>
      <c r="AA74" s="98"/>
      <c r="AB74" s="99"/>
      <c r="AC74" s="98"/>
      <c r="AD74" s="99"/>
      <c r="AE74" s="98"/>
      <c r="AF74" s="99"/>
      <c r="AG74" s="98"/>
      <c r="AH74" s="99"/>
      <c r="AI74" s="100"/>
    </row>
    <row r="75" spans="1:35" ht="16.149999999999999" customHeight="1">
      <c r="A75" s="101"/>
      <c r="B75" s="93"/>
      <c r="C75" s="93"/>
      <c r="D75" s="93"/>
      <c r="E75" s="93"/>
      <c r="F75" s="106"/>
      <c r="G75" s="106"/>
      <c r="H75" s="103"/>
      <c r="I75" s="126" t="str">
        <f t="shared" si="7"/>
        <v>No Aplica</v>
      </c>
      <c r="J75" s="103"/>
      <c r="K75" s="127" t="str">
        <f t="shared" si="8"/>
        <v>No Aplica</v>
      </c>
      <c r="L75" s="103"/>
      <c r="M75" s="127" t="str">
        <f t="shared" si="9"/>
        <v>No Aplica</v>
      </c>
      <c r="N75" s="130">
        <f t="shared" si="11"/>
        <v>0</v>
      </c>
      <c r="O75" s="122" t="str">
        <f t="shared" si="10"/>
        <v>No Aplica</v>
      </c>
      <c r="Z75" s="97"/>
      <c r="AA75" s="98"/>
      <c r="AB75" s="99"/>
      <c r="AC75" s="98"/>
      <c r="AD75" s="99"/>
      <c r="AE75" s="98"/>
      <c r="AF75" s="99"/>
      <c r="AG75" s="98"/>
      <c r="AH75" s="99"/>
      <c r="AI75" s="100"/>
    </row>
    <row r="76" spans="1:35" ht="16.149999999999999" customHeight="1">
      <c r="A76" s="101"/>
      <c r="B76" s="93"/>
      <c r="C76" s="93"/>
      <c r="D76" s="93"/>
      <c r="E76" s="93"/>
      <c r="F76" s="101"/>
      <c r="G76" s="106"/>
      <c r="H76" s="103"/>
      <c r="I76" s="126" t="str">
        <f t="shared" si="7"/>
        <v>No Aplica</v>
      </c>
      <c r="J76" s="103"/>
      <c r="K76" s="127" t="str">
        <f t="shared" si="8"/>
        <v>No Aplica</v>
      </c>
      <c r="L76" s="103"/>
      <c r="M76" s="127" t="str">
        <f t="shared" si="9"/>
        <v>No Aplica</v>
      </c>
      <c r="N76" s="130">
        <f t="shared" si="11"/>
        <v>0</v>
      </c>
      <c r="O76" s="122" t="str">
        <f t="shared" si="10"/>
        <v>No Aplica</v>
      </c>
      <c r="Z76" s="97"/>
      <c r="AA76" s="98"/>
      <c r="AB76" s="99"/>
      <c r="AC76" s="98"/>
      <c r="AD76" s="99"/>
      <c r="AE76" s="98"/>
      <c r="AF76" s="99"/>
      <c r="AG76" s="98"/>
      <c r="AH76" s="99"/>
      <c r="AI76" s="100"/>
    </row>
    <row r="77" spans="1:35" ht="16.149999999999999" customHeight="1">
      <c r="A77" s="101"/>
      <c r="B77" s="93"/>
      <c r="C77" s="93"/>
      <c r="D77" s="93"/>
      <c r="E77" s="93"/>
      <c r="F77" s="93"/>
      <c r="G77" s="104"/>
      <c r="H77" s="96"/>
      <c r="I77" s="119" t="str">
        <f t="shared" si="7"/>
        <v>No Aplica</v>
      </c>
      <c r="J77" s="96"/>
      <c r="K77" s="120" t="str">
        <f t="shared" si="8"/>
        <v>No Aplica</v>
      </c>
      <c r="L77" s="96"/>
      <c r="M77" s="120" t="str">
        <f t="shared" si="9"/>
        <v>No Aplica</v>
      </c>
      <c r="N77" s="121">
        <f t="shared" si="11"/>
        <v>0</v>
      </c>
      <c r="O77" s="122" t="str">
        <f t="shared" si="10"/>
        <v>No Aplica</v>
      </c>
      <c r="Z77" s="97"/>
      <c r="AA77" s="98"/>
      <c r="AB77" s="99"/>
      <c r="AC77" s="98"/>
      <c r="AD77" s="99"/>
      <c r="AE77" s="98"/>
      <c r="AF77" s="99"/>
      <c r="AG77" s="98"/>
      <c r="AH77" s="99"/>
      <c r="AI77" s="100"/>
    </row>
    <row r="78" spans="1:35" ht="16.149999999999999" customHeight="1">
      <c r="A78" s="101"/>
      <c r="B78" s="93"/>
      <c r="C78" s="93"/>
      <c r="D78" s="93"/>
      <c r="E78" s="93"/>
      <c r="F78" s="93"/>
      <c r="G78" s="104"/>
      <c r="H78" s="103"/>
      <c r="I78" s="126" t="str">
        <f t="shared" si="7"/>
        <v>No Aplica</v>
      </c>
      <c r="J78" s="103"/>
      <c r="K78" s="127" t="str">
        <f t="shared" si="8"/>
        <v>No Aplica</v>
      </c>
      <c r="L78" s="103"/>
      <c r="M78" s="127" t="str">
        <f t="shared" si="9"/>
        <v>No Aplica</v>
      </c>
      <c r="N78" s="121">
        <f t="shared" si="11"/>
        <v>0</v>
      </c>
      <c r="O78" s="122" t="str">
        <f t="shared" si="10"/>
        <v>No Aplica</v>
      </c>
      <c r="Z78" s="97"/>
      <c r="AA78" s="98"/>
      <c r="AB78" s="99"/>
      <c r="AC78" s="98"/>
      <c r="AD78" s="99"/>
      <c r="AE78" s="98"/>
      <c r="AF78" s="99"/>
      <c r="AG78" s="98"/>
      <c r="AH78" s="99"/>
      <c r="AI78" s="100"/>
    </row>
    <row r="79" spans="1:35" ht="16.149999999999999" customHeight="1">
      <c r="A79" s="101"/>
      <c r="B79" s="93"/>
      <c r="C79" s="93"/>
      <c r="D79" s="93"/>
      <c r="E79" s="93"/>
      <c r="F79" s="106"/>
      <c r="G79" s="106"/>
      <c r="H79" s="103"/>
      <c r="I79" s="126" t="str">
        <f t="shared" si="7"/>
        <v>No Aplica</v>
      </c>
      <c r="J79" s="103"/>
      <c r="K79" s="127" t="str">
        <f t="shared" si="8"/>
        <v>No Aplica</v>
      </c>
      <c r="L79" s="103"/>
      <c r="M79" s="127" t="str">
        <f t="shared" si="9"/>
        <v>No Aplica</v>
      </c>
      <c r="N79" s="130">
        <f t="shared" si="11"/>
        <v>0</v>
      </c>
      <c r="O79" s="122" t="str">
        <f t="shared" si="10"/>
        <v>No Aplica</v>
      </c>
      <c r="Z79" s="97"/>
      <c r="AA79" s="98"/>
      <c r="AB79" s="99"/>
      <c r="AC79" s="98"/>
      <c r="AD79" s="99"/>
      <c r="AE79" s="98"/>
      <c r="AF79" s="99"/>
      <c r="AG79" s="98"/>
      <c r="AH79" s="99"/>
      <c r="AI79" s="100"/>
    </row>
    <row r="80" spans="1:35" ht="16.149999999999999" customHeight="1">
      <c r="A80" s="101"/>
      <c r="B80" s="93"/>
      <c r="C80" s="93"/>
      <c r="D80" s="93"/>
      <c r="E80" s="93"/>
      <c r="F80" s="101"/>
      <c r="G80" s="106"/>
      <c r="H80" s="103"/>
      <c r="I80" s="126" t="str">
        <f t="shared" si="7"/>
        <v>No Aplica</v>
      </c>
      <c r="J80" s="103"/>
      <c r="K80" s="127" t="str">
        <f t="shared" si="8"/>
        <v>No Aplica</v>
      </c>
      <c r="L80" s="103"/>
      <c r="M80" s="127" t="str">
        <f t="shared" si="9"/>
        <v>No Aplica</v>
      </c>
      <c r="N80" s="130">
        <f t="shared" si="11"/>
        <v>0</v>
      </c>
      <c r="O80" s="122" t="str">
        <f t="shared" si="10"/>
        <v>No Aplica</v>
      </c>
      <c r="Z80" s="97"/>
      <c r="AA80" s="98"/>
      <c r="AB80" s="99"/>
      <c r="AC80" s="98"/>
      <c r="AD80" s="99"/>
      <c r="AE80" s="98"/>
      <c r="AF80" s="99"/>
      <c r="AG80" s="98"/>
      <c r="AH80" s="99"/>
      <c r="AI80" s="100"/>
    </row>
    <row r="81" spans="1:35" ht="16.149999999999999" customHeight="1">
      <c r="A81" s="101"/>
      <c r="B81" s="93"/>
      <c r="C81" s="93"/>
      <c r="D81" s="93"/>
      <c r="E81" s="93"/>
      <c r="F81" s="93"/>
      <c r="G81" s="102"/>
      <c r="H81" s="103"/>
      <c r="I81" s="126" t="str">
        <f t="shared" si="7"/>
        <v>No Aplica</v>
      </c>
      <c r="J81" s="103"/>
      <c r="K81" s="127" t="str">
        <f t="shared" si="8"/>
        <v>No Aplica</v>
      </c>
      <c r="L81" s="103"/>
      <c r="M81" s="127" t="str">
        <f t="shared" si="9"/>
        <v>No Aplica</v>
      </c>
      <c r="N81" s="130">
        <f t="shared" si="11"/>
        <v>0</v>
      </c>
      <c r="O81" s="122" t="str">
        <f t="shared" si="10"/>
        <v>No Aplica</v>
      </c>
      <c r="Z81" s="97"/>
      <c r="AA81" s="98"/>
      <c r="AB81" s="99"/>
      <c r="AC81" s="98"/>
      <c r="AD81" s="99"/>
      <c r="AE81" s="98"/>
      <c r="AF81" s="99"/>
      <c r="AG81" s="98"/>
      <c r="AH81" s="99"/>
      <c r="AI81" s="100"/>
    </row>
    <row r="82" spans="1:35" ht="16.149999999999999" customHeight="1">
      <c r="A82" s="101"/>
      <c r="B82" s="93"/>
      <c r="C82" s="93"/>
      <c r="D82" s="93"/>
      <c r="E82" s="93"/>
      <c r="F82" s="93"/>
      <c r="G82" s="102"/>
      <c r="H82" s="103"/>
      <c r="I82" s="126" t="str">
        <f t="shared" si="7"/>
        <v>No Aplica</v>
      </c>
      <c r="J82" s="103"/>
      <c r="K82" s="127" t="str">
        <f t="shared" si="8"/>
        <v>No Aplica</v>
      </c>
      <c r="L82" s="103"/>
      <c r="M82" s="127" t="str">
        <f t="shared" si="9"/>
        <v>No Aplica</v>
      </c>
      <c r="N82" s="130">
        <f t="shared" si="11"/>
        <v>0</v>
      </c>
      <c r="O82" s="122" t="str">
        <f t="shared" si="10"/>
        <v>No Aplica</v>
      </c>
      <c r="Z82" s="97"/>
      <c r="AA82" s="98"/>
      <c r="AB82" s="99"/>
      <c r="AC82" s="98"/>
      <c r="AD82" s="99"/>
      <c r="AE82" s="98"/>
      <c r="AF82" s="99"/>
      <c r="AG82" s="98"/>
      <c r="AH82" s="99"/>
      <c r="AI82" s="100"/>
    </row>
    <row r="83" spans="1:35" ht="16.149999999999999" customHeight="1">
      <c r="A83" s="101"/>
      <c r="B83" s="93"/>
      <c r="C83" s="93"/>
      <c r="D83" s="93"/>
      <c r="E83" s="93"/>
      <c r="F83" s="93"/>
      <c r="G83" s="102"/>
      <c r="H83" s="103"/>
      <c r="I83" s="126" t="str">
        <f t="shared" si="7"/>
        <v>No Aplica</v>
      </c>
      <c r="J83" s="103"/>
      <c r="K83" s="127" t="str">
        <f t="shared" si="8"/>
        <v>No Aplica</v>
      </c>
      <c r="L83" s="103"/>
      <c r="M83" s="127" t="str">
        <f t="shared" si="9"/>
        <v>No Aplica</v>
      </c>
      <c r="N83" s="130">
        <f t="shared" si="11"/>
        <v>0</v>
      </c>
      <c r="O83" s="122" t="str">
        <f t="shared" si="10"/>
        <v>No Aplica</v>
      </c>
      <c r="Z83" s="97"/>
      <c r="AA83" s="98"/>
      <c r="AB83" s="99"/>
      <c r="AC83" s="98"/>
      <c r="AD83" s="99"/>
      <c r="AE83" s="98"/>
      <c r="AF83" s="99"/>
      <c r="AG83" s="98"/>
      <c r="AH83" s="99"/>
      <c r="AI83" s="100"/>
    </row>
    <row r="84" spans="1:35" ht="16.149999999999999" customHeight="1">
      <c r="A84" s="101"/>
      <c r="B84" s="93"/>
      <c r="C84" s="93"/>
      <c r="D84" s="93"/>
      <c r="E84" s="93"/>
      <c r="F84" s="93"/>
      <c r="G84" s="102"/>
      <c r="H84" s="103"/>
      <c r="I84" s="126" t="str">
        <f t="shared" si="7"/>
        <v>No Aplica</v>
      </c>
      <c r="J84" s="103"/>
      <c r="K84" s="127" t="str">
        <f t="shared" si="8"/>
        <v>No Aplica</v>
      </c>
      <c r="L84" s="103"/>
      <c r="M84" s="127" t="str">
        <f t="shared" si="9"/>
        <v>No Aplica</v>
      </c>
      <c r="N84" s="130">
        <f t="shared" si="11"/>
        <v>0</v>
      </c>
      <c r="O84" s="122" t="str">
        <f t="shared" si="10"/>
        <v>No Aplica</v>
      </c>
      <c r="Z84" s="97"/>
      <c r="AA84" s="98"/>
      <c r="AB84" s="99"/>
      <c r="AC84" s="98"/>
      <c r="AD84" s="99"/>
      <c r="AE84" s="98"/>
      <c r="AF84" s="99"/>
      <c r="AG84" s="98"/>
      <c r="AH84" s="99"/>
      <c r="AI84" s="100"/>
    </row>
    <row r="85" spans="1:35" ht="16.149999999999999" customHeight="1">
      <c r="A85" s="105"/>
      <c r="B85" s="93"/>
      <c r="C85" s="93"/>
      <c r="D85" s="93"/>
      <c r="E85" s="93"/>
      <c r="F85" s="106"/>
      <c r="G85" s="106"/>
      <c r="H85" s="103"/>
      <c r="I85" s="126" t="str">
        <f t="shared" si="7"/>
        <v>No Aplica</v>
      </c>
      <c r="J85" s="103"/>
      <c r="K85" s="127" t="str">
        <f t="shared" si="8"/>
        <v>No Aplica</v>
      </c>
      <c r="L85" s="103"/>
      <c r="M85" s="127" t="str">
        <f t="shared" si="9"/>
        <v>No Aplica</v>
      </c>
      <c r="N85" s="130">
        <f t="shared" si="11"/>
        <v>0</v>
      </c>
      <c r="O85" s="122" t="str">
        <f t="shared" si="10"/>
        <v>No Aplica</v>
      </c>
      <c r="Z85" s="97"/>
      <c r="AA85" s="98"/>
      <c r="AB85" s="99"/>
      <c r="AC85" s="98"/>
      <c r="AD85" s="99"/>
      <c r="AE85" s="98"/>
      <c r="AF85" s="99"/>
      <c r="AG85" s="98"/>
      <c r="AH85" s="99"/>
      <c r="AI85" s="100"/>
    </row>
    <row r="86" spans="1:35" ht="16.149999999999999" customHeight="1">
      <c r="A86" s="105"/>
      <c r="B86" s="93"/>
      <c r="C86" s="93"/>
      <c r="D86" s="93"/>
      <c r="E86" s="93"/>
      <c r="F86" s="105"/>
      <c r="G86" s="106"/>
      <c r="H86" s="103"/>
      <c r="I86" s="126" t="str">
        <f t="shared" si="7"/>
        <v>No Aplica</v>
      </c>
      <c r="J86" s="103"/>
      <c r="K86" s="127" t="str">
        <f t="shared" si="8"/>
        <v>No Aplica</v>
      </c>
      <c r="L86" s="103"/>
      <c r="M86" s="127" t="str">
        <f t="shared" si="9"/>
        <v>No Aplica</v>
      </c>
      <c r="N86" s="130">
        <f t="shared" si="11"/>
        <v>0</v>
      </c>
      <c r="O86" s="122" t="str">
        <f t="shared" si="10"/>
        <v>No Aplica</v>
      </c>
      <c r="Z86" s="97"/>
      <c r="AA86" s="98"/>
      <c r="AB86" s="99"/>
      <c r="AC86" s="98"/>
      <c r="AD86" s="99"/>
      <c r="AE86" s="98"/>
      <c r="AF86" s="99"/>
      <c r="AG86" s="98"/>
      <c r="AH86" s="99"/>
      <c r="AI86" s="100"/>
    </row>
    <row r="87" spans="1:35" ht="16.149999999999999" customHeight="1">
      <c r="A87" s="101"/>
      <c r="B87" s="93"/>
      <c r="C87" s="93"/>
      <c r="D87" s="93"/>
      <c r="E87" s="93"/>
      <c r="F87" s="93"/>
      <c r="G87" s="104"/>
      <c r="H87" s="96"/>
      <c r="I87" s="119" t="str">
        <f t="shared" si="7"/>
        <v>No Aplica</v>
      </c>
      <c r="J87" s="96"/>
      <c r="K87" s="120" t="str">
        <f t="shared" si="8"/>
        <v>No Aplica</v>
      </c>
      <c r="L87" s="96"/>
      <c r="M87" s="120" t="str">
        <f t="shared" si="9"/>
        <v>No Aplica</v>
      </c>
      <c r="N87" s="121">
        <f t="shared" si="11"/>
        <v>0</v>
      </c>
      <c r="O87" s="122" t="str">
        <f t="shared" si="10"/>
        <v>No Aplica</v>
      </c>
      <c r="Z87" s="97"/>
      <c r="AA87" s="98"/>
      <c r="AB87" s="99"/>
      <c r="AC87" s="98"/>
      <c r="AD87" s="99"/>
      <c r="AE87" s="98"/>
      <c r="AF87" s="99"/>
      <c r="AG87" s="98"/>
      <c r="AH87" s="99"/>
      <c r="AI87" s="100"/>
    </row>
    <row r="88" spans="1:35" ht="16.149999999999999" customHeight="1">
      <c r="A88" s="101"/>
      <c r="B88" s="93"/>
      <c r="C88" s="93"/>
      <c r="D88" s="93"/>
      <c r="E88" s="93"/>
      <c r="F88" s="93"/>
      <c r="G88" s="102"/>
      <c r="H88" s="103"/>
      <c r="I88" s="126" t="str">
        <f t="shared" si="7"/>
        <v>No Aplica</v>
      </c>
      <c r="J88" s="103"/>
      <c r="K88" s="127" t="str">
        <f t="shared" si="8"/>
        <v>No Aplica</v>
      </c>
      <c r="L88" s="103"/>
      <c r="M88" s="127" t="str">
        <f t="shared" si="9"/>
        <v>No Aplica</v>
      </c>
      <c r="N88" s="121">
        <f t="shared" si="11"/>
        <v>0</v>
      </c>
      <c r="O88" s="122" t="str">
        <f t="shared" si="10"/>
        <v>No Aplica</v>
      </c>
      <c r="Z88" s="97"/>
      <c r="AA88" s="98"/>
      <c r="AB88" s="99"/>
      <c r="AC88" s="98"/>
      <c r="AD88" s="99"/>
      <c r="AE88" s="98"/>
      <c r="AF88" s="99"/>
      <c r="AG88" s="98"/>
      <c r="AH88" s="99"/>
      <c r="AI88" s="100"/>
    </row>
    <row r="89" spans="1:35" ht="16.149999999999999" customHeight="1">
      <c r="A89" s="105"/>
      <c r="B89" s="93"/>
      <c r="C89" s="93"/>
      <c r="D89" s="93"/>
      <c r="E89" s="93"/>
      <c r="F89" s="93"/>
      <c r="G89" s="102"/>
      <c r="H89" s="103"/>
      <c r="I89" s="126" t="str">
        <f t="shared" si="7"/>
        <v>No Aplica</v>
      </c>
      <c r="J89" s="103"/>
      <c r="K89" s="127" t="str">
        <f t="shared" si="8"/>
        <v>No Aplica</v>
      </c>
      <c r="L89" s="103"/>
      <c r="M89" s="127" t="str">
        <f t="shared" si="9"/>
        <v>No Aplica</v>
      </c>
      <c r="N89" s="130">
        <f t="shared" si="11"/>
        <v>0</v>
      </c>
      <c r="O89" s="122" t="str">
        <f t="shared" si="10"/>
        <v>No Aplica</v>
      </c>
      <c r="Z89" s="97"/>
      <c r="AA89" s="98"/>
      <c r="AB89" s="99"/>
      <c r="AC89" s="98"/>
      <c r="AD89" s="99"/>
      <c r="AE89" s="98"/>
      <c r="AF89" s="99"/>
      <c r="AG89" s="98"/>
      <c r="AH89" s="99"/>
      <c r="AI89" s="100"/>
    </row>
    <row r="90" spans="1:35" ht="16.149999999999999" customHeight="1">
      <c r="A90" s="105"/>
      <c r="B90" s="93"/>
      <c r="C90" s="93"/>
      <c r="D90" s="93"/>
      <c r="E90" s="93"/>
      <c r="F90" s="93"/>
      <c r="G90" s="102"/>
      <c r="H90" s="103"/>
      <c r="I90" s="126" t="str">
        <f t="shared" si="7"/>
        <v>No Aplica</v>
      </c>
      <c r="J90" s="103"/>
      <c r="K90" s="127" t="str">
        <f t="shared" si="8"/>
        <v>No Aplica</v>
      </c>
      <c r="L90" s="103"/>
      <c r="M90" s="127" t="str">
        <f t="shared" si="9"/>
        <v>No Aplica</v>
      </c>
      <c r="N90" s="130">
        <f t="shared" si="11"/>
        <v>0</v>
      </c>
      <c r="O90" s="122" t="str">
        <f t="shared" si="10"/>
        <v>No Aplica</v>
      </c>
      <c r="Z90" s="97"/>
      <c r="AA90" s="98"/>
      <c r="AB90" s="99"/>
      <c r="AC90" s="98"/>
      <c r="AD90" s="99"/>
      <c r="AE90" s="98"/>
      <c r="AF90" s="99"/>
      <c r="AG90" s="98"/>
      <c r="AH90" s="99"/>
      <c r="AI90" s="100"/>
    </row>
    <row r="91" spans="1:35" ht="16.149999999999999" customHeight="1">
      <c r="A91" s="105"/>
      <c r="B91" s="93"/>
      <c r="C91" s="93"/>
      <c r="D91" s="93"/>
      <c r="E91" s="93"/>
      <c r="F91" s="93"/>
      <c r="G91" s="102"/>
      <c r="H91" s="103"/>
      <c r="I91" s="126" t="str">
        <f t="shared" si="7"/>
        <v>No Aplica</v>
      </c>
      <c r="J91" s="103"/>
      <c r="K91" s="127" t="str">
        <f t="shared" si="8"/>
        <v>No Aplica</v>
      </c>
      <c r="L91" s="103"/>
      <c r="M91" s="127" t="str">
        <f t="shared" si="9"/>
        <v>No Aplica</v>
      </c>
      <c r="N91" s="130">
        <f t="shared" si="11"/>
        <v>0</v>
      </c>
      <c r="O91" s="122" t="str">
        <f t="shared" si="10"/>
        <v>No Aplica</v>
      </c>
      <c r="Z91" s="97"/>
      <c r="AA91" s="98"/>
      <c r="AB91" s="99"/>
      <c r="AC91" s="98"/>
      <c r="AD91" s="99"/>
      <c r="AE91" s="98"/>
      <c r="AF91" s="99"/>
      <c r="AG91" s="98"/>
      <c r="AH91" s="99"/>
      <c r="AI91" s="100"/>
    </row>
    <row r="92" spans="1:35" ht="16.149999999999999" customHeight="1">
      <c r="A92" s="105"/>
      <c r="B92" s="93"/>
      <c r="C92" s="93"/>
      <c r="D92" s="106"/>
      <c r="E92" s="106"/>
      <c r="F92" s="93"/>
      <c r="G92" s="102"/>
      <c r="H92" s="103"/>
      <c r="I92" s="126" t="str">
        <f t="shared" si="7"/>
        <v>No Aplica</v>
      </c>
      <c r="J92" s="103"/>
      <c r="K92" s="127" t="str">
        <f t="shared" si="8"/>
        <v>No Aplica</v>
      </c>
      <c r="L92" s="103"/>
      <c r="M92" s="127" t="str">
        <f t="shared" si="9"/>
        <v>No Aplica</v>
      </c>
      <c r="N92" s="130">
        <f t="shared" si="11"/>
        <v>0</v>
      </c>
      <c r="O92" s="122" t="str">
        <f t="shared" si="10"/>
        <v>No Aplica</v>
      </c>
      <c r="Z92" s="97"/>
      <c r="AA92" s="98"/>
      <c r="AB92" s="99"/>
      <c r="AC92" s="98"/>
      <c r="AD92" s="99"/>
      <c r="AE92" s="98"/>
      <c r="AF92" s="99"/>
      <c r="AG92" s="98"/>
      <c r="AH92" s="99"/>
      <c r="AI92" s="100"/>
    </row>
    <row r="93" spans="1:35" ht="16.149999999999999" customHeight="1">
      <c r="A93" s="105"/>
      <c r="B93" s="93"/>
      <c r="C93" s="93"/>
      <c r="D93" s="106"/>
      <c r="E93" s="106"/>
      <c r="F93" s="93"/>
      <c r="G93" s="104"/>
      <c r="H93" s="103"/>
      <c r="I93" s="126" t="str">
        <f t="shared" si="7"/>
        <v>No Aplica</v>
      </c>
      <c r="J93" s="103"/>
      <c r="K93" s="127" t="str">
        <f t="shared" si="8"/>
        <v>No Aplica</v>
      </c>
      <c r="L93" s="103"/>
      <c r="M93" s="127" t="str">
        <f t="shared" si="9"/>
        <v>No Aplica</v>
      </c>
      <c r="N93" s="130">
        <f t="shared" si="11"/>
        <v>0</v>
      </c>
      <c r="O93" s="122" t="str">
        <f t="shared" si="10"/>
        <v>No Aplica</v>
      </c>
      <c r="Z93" s="97" t="s">
        <v>113</v>
      </c>
      <c r="AA93" s="98"/>
      <c r="AB93" s="99"/>
      <c r="AC93" s="98"/>
      <c r="AD93" s="99"/>
      <c r="AE93" s="98"/>
      <c r="AF93" s="99"/>
      <c r="AG93" s="98"/>
      <c r="AH93" s="99"/>
      <c r="AI93" s="100"/>
    </row>
    <row r="94" spans="1:35" ht="16.149999999999999" customHeight="1">
      <c r="A94" s="105"/>
      <c r="B94" s="93"/>
      <c r="C94" s="93"/>
      <c r="D94" s="93"/>
      <c r="E94" s="93"/>
      <c r="F94" s="106"/>
      <c r="G94" s="102"/>
      <c r="H94" s="103"/>
      <c r="I94" s="126" t="str">
        <f t="shared" si="7"/>
        <v>No Aplica</v>
      </c>
      <c r="J94" s="103"/>
      <c r="K94" s="127" t="str">
        <f t="shared" si="8"/>
        <v>No Aplica</v>
      </c>
      <c r="L94" s="103"/>
      <c r="M94" s="127" t="str">
        <f t="shared" si="9"/>
        <v>No Aplica</v>
      </c>
      <c r="N94" s="130">
        <f t="shared" si="11"/>
        <v>0</v>
      </c>
      <c r="O94" s="122" t="str">
        <f t="shared" si="10"/>
        <v>No Aplica</v>
      </c>
      <c r="Z94" s="97"/>
      <c r="AA94" s="98"/>
      <c r="AB94" s="99"/>
      <c r="AC94" s="98"/>
      <c r="AD94" s="99"/>
      <c r="AE94" s="98"/>
      <c r="AF94" s="99"/>
      <c r="AG94" s="98"/>
      <c r="AH94" s="99"/>
      <c r="AI94" s="100"/>
    </row>
    <row r="95" spans="1:35" ht="16.149999999999999" customHeight="1">
      <c r="A95" s="105"/>
      <c r="B95" s="93"/>
      <c r="C95" s="93"/>
      <c r="D95" s="93"/>
      <c r="E95" s="93"/>
      <c r="F95" s="106"/>
      <c r="G95" s="102"/>
      <c r="H95" s="103"/>
      <c r="I95" s="126" t="str">
        <f t="shared" si="7"/>
        <v>No Aplica</v>
      </c>
      <c r="J95" s="103"/>
      <c r="K95" s="127" t="str">
        <f t="shared" si="8"/>
        <v>No Aplica</v>
      </c>
      <c r="L95" s="103"/>
      <c r="M95" s="127" t="str">
        <f t="shared" si="9"/>
        <v>No Aplica</v>
      </c>
      <c r="N95" s="130">
        <f t="shared" si="11"/>
        <v>0</v>
      </c>
      <c r="O95" s="122" t="str">
        <f t="shared" si="10"/>
        <v>No Aplica</v>
      </c>
      <c r="Z95" s="97"/>
      <c r="AA95" s="98"/>
      <c r="AB95" s="99"/>
      <c r="AC95" s="98"/>
      <c r="AD95" s="99"/>
      <c r="AE95" s="98"/>
      <c r="AF95" s="99"/>
      <c r="AG95" s="98"/>
      <c r="AH95" s="99"/>
      <c r="AI95" s="100"/>
    </row>
    <row r="96" spans="1:35" ht="16.149999999999999" customHeight="1">
      <c r="A96" s="105"/>
      <c r="B96" s="93"/>
      <c r="C96" s="93"/>
      <c r="D96" s="106"/>
      <c r="E96" s="106"/>
      <c r="F96" s="106"/>
      <c r="G96" s="102"/>
      <c r="H96" s="103"/>
      <c r="I96" s="126" t="str">
        <f t="shared" si="7"/>
        <v>No Aplica</v>
      </c>
      <c r="J96" s="103"/>
      <c r="K96" s="127" t="str">
        <f t="shared" si="8"/>
        <v>No Aplica</v>
      </c>
      <c r="L96" s="103"/>
      <c r="M96" s="127" t="str">
        <f t="shared" si="9"/>
        <v>No Aplica</v>
      </c>
      <c r="N96" s="130">
        <f t="shared" si="11"/>
        <v>0</v>
      </c>
      <c r="O96" s="122" t="str">
        <f t="shared" si="10"/>
        <v>No Aplica</v>
      </c>
      <c r="Z96" s="97"/>
      <c r="AA96" s="98"/>
      <c r="AB96" s="99"/>
      <c r="AC96" s="98"/>
      <c r="AD96" s="99"/>
      <c r="AE96" s="98"/>
      <c r="AF96" s="99"/>
      <c r="AG96" s="98"/>
      <c r="AH96" s="99"/>
      <c r="AI96" s="100"/>
    </row>
    <row r="97" spans="1:35" ht="16.149999999999999" customHeight="1">
      <c r="A97" s="105"/>
      <c r="B97" s="93"/>
      <c r="C97" s="93"/>
      <c r="D97" s="106"/>
      <c r="E97" s="106"/>
      <c r="F97" s="106"/>
      <c r="G97" s="106"/>
      <c r="H97" s="96"/>
      <c r="I97" s="119" t="str">
        <f t="shared" si="7"/>
        <v>No Aplica</v>
      </c>
      <c r="J97" s="96"/>
      <c r="K97" s="120" t="str">
        <f t="shared" si="8"/>
        <v>No Aplica</v>
      </c>
      <c r="L97" s="96"/>
      <c r="M97" s="120" t="str">
        <f t="shared" si="9"/>
        <v>No Aplica</v>
      </c>
      <c r="N97" s="121">
        <f t="shared" si="11"/>
        <v>0</v>
      </c>
      <c r="O97" s="122" t="str">
        <f t="shared" si="10"/>
        <v>No Aplica</v>
      </c>
      <c r="Z97" s="97"/>
      <c r="AA97" s="98"/>
      <c r="AB97" s="99"/>
      <c r="AC97" s="98"/>
      <c r="AD97" s="99"/>
      <c r="AE97" s="98"/>
      <c r="AF97" s="99"/>
      <c r="AG97" s="98"/>
      <c r="AH97" s="99"/>
      <c r="AI97" s="100"/>
    </row>
    <row r="98" spans="1:35" ht="16.149999999999999" customHeight="1">
      <c r="A98" s="105"/>
      <c r="B98" s="93"/>
      <c r="C98" s="93"/>
      <c r="D98" s="106"/>
      <c r="E98" s="106"/>
      <c r="F98" s="105"/>
      <c r="G98" s="106"/>
      <c r="H98" s="103"/>
      <c r="I98" s="126" t="str">
        <f t="shared" si="7"/>
        <v>No Aplica</v>
      </c>
      <c r="J98" s="103"/>
      <c r="K98" s="127" t="str">
        <f t="shared" si="8"/>
        <v>No Aplica</v>
      </c>
      <c r="L98" s="103"/>
      <c r="M98" s="127" t="str">
        <f t="shared" si="9"/>
        <v>No Aplica</v>
      </c>
      <c r="N98" s="121">
        <f t="shared" si="11"/>
        <v>0</v>
      </c>
      <c r="O98" s="122" t="str">
        <f t="shared" si="10"/>
        <v>No Aplica</v>
      </c>
      <c r="Z98" s="97"/>
      <c r="AA98" s="98"/>
      <c r="AB98" s="99"/>
      <c r="AC98" s="98"/>
      <c r="AD98" s="99"/>
      <c r="AE98" s="98"/>
      <c r="AF98" s="99"/>
      <c r="AG98" s="98"/>
      <c r="AH98" s="99"/>
      <c r="AI98" s="100"/>
    </row>
    <row r="99" spans="1:35" ht="16.149999999999999" customHeight="1">
      <c r="A99" s="105"/>
      <c r="B99" s="93"/>
      <c r="C99" s="93"/>
      <c r="D99" s="106"/>
      <c r="E99" s="106"/>
      <c r="F99" s="106"/>
      <c r="G99" s="102"/>
      <c r="H99" s="103"/>
      <c r="I99" s="126" t="str">
        <f t="shared" si="7"/>
        <v>No Aplica</v>
      </c>
      <c r="J99" s="103"/>
      <c r="K99" s="127" t="str">
        <f t="shared" si="8"/>
        <v>No Aplica</v>
      </c>
      <c r="L99" s="103"/>
      <c r="M99" s="127" t="str">
        <f t="shared" si="9"/>
        <v>No Aplica</v>
      </c>
      <c r="N99" s="130">
        <f t="shared" si="11"/>
        <v>0</v>
      </c>
      <c r="O99" s="122" t="str">
        <f t="shared" si="10"/>
        <v>No Aplica</v>
      </c>
      <c r="Z99" s="97"/>
      <c r="AA99" s="98"/>
      <c r="AB99" s="99"/>
      <c r="AC99" s="98"/>
      <c r="AD99" s="99"/>
      <c r="AE99" s="98"/>
      <c r="AF99" s="99"/>
      <c r="AG99" s="98"/>
      <c r="AH99" s="99"/>
      <c r="AI99" s="100"/>
    </row>
    <row r="100" spans="1:35" ht="16.149999999999999" customHeight="1">
      <c r="A100" s="105"/>
      <c r="B100" s="93"/>
      <c r="C100" s="93"/>
      <c r="D100" s="106"/>
      <c r="E100" s="106"/>
      <c r="F100" s="106"/>
      <c r="G100" s="102"/>
      <c r="H100" s="103"/>
      <c r="I100" s="126" t="str">
        <f t="shared" si="7"/>
        <v>No Aplica</v>
      </c>
      <c r="J100" s="103"/>
      <c r="K100" s="127" t="str">
        <f t="shared" si="8"/>
        <v>No Aplica</v>
      </c>
      <c r="L100" s="103"/>
      <c r="M100" s="127" t="str">
        <f t="shared" si="9"/>
        <v>No Aplica</v>
      </c>
      <c r="N100" s="130">
        <f t="shared" si="11"/>
        <v>0</v>
      </c>
      <c r="O100" s="122" t="str">
        <f t="shared" si="10"/>
        <v>No Aplica</v>
      </c>
      <c r="Z100" s="97"/>
      <c r="AA100" s="98"/>
      <c r="AB100" s="99"/>
      <c r="AC100" s="98"/>
      <c r="AD100" s="99"/>
      <c r="AE100" s="98"/>
      <c r="AF100" s="99"/>
      <c r="AG100" s="98"/>
      <c r="AH100" s="99"/>
      <c r="AI100" s="100"/>
    </row>
    <row r="101" spans="1:35" ht="16.149999999999999" customHeight="1">
      <c r="A101" s="105"/>
      <c r="B101" s="93"/>
      <c r="C101" s="93"/>
      <c r="D101" s="106"/>
      <c r="E101" s="106"/>
      <c r="F101" s="106"/>
      <c r="G101" s="102"/>
      <c r="H101" s="103"/>
      <c r="I101" s="126" t="str">
        <f t="shared" si="7"/>
        <v>No Aplica</v>
      </c>
      <c r="J101" s="103"/>
      <c r="K101" s="127" t="str">
        <f t="shared" si="8"/>
        <v>No Aplica</v>
      </c>
      <c r="L101" s="103"/>
      <c r="M101" s="127" t="str">
        <f t="shared" si="9"/>
        <v>No Aplica</v>
      </c>
      <c r="N101" s="130">
        <f t="shared" si="11"/>
        <v>0</v>
      </c>
      <c r="O101" s="122" t="str">
        <f t="shared" si="10"/>
        <v>No Aplica</v>
      </c>
      <c r="Z101" s="97"/>
      <c r="AA101" s="98"/>
      <c r="AB101" s="99"/>
      <c r="AC101" s="98"/>
      <c r="AD101" s="99"/>
      <c r="AE101" s="98"/>
      <c r="AF101" s="99"/>
      <c r="AG101" s="98"/>
      <c r="AH101" s="99"/>
      <c r="AI101" s="100"/>
    </row>
    <row r="102" spans="1:35" ht="16.149999999999999" customHeight="1">
      <c r="A102" s="105"/>
      <c r="B102" s="93"/>
      <c r="C102" s="93"/>
      <c r="D102" s="106"/>
      <c r="E102" s="106"/>
      <c r="F102" s="106"/>
      <c r="G102" s="102"/>
      <c r="H102" s="103"/>
      <c r="I102" s="126" t="str">
        <f t="shared" si="7"/>
        <v>No Aplica</v>
      </c>
      <c r="J102" s="103"/>
      <c r="K102" s="127" t="str">
        <f t="shared" si="8"/>
        <v>No Aplica</v>
      </c>
      <c r="L102" s="103"/>
      <c r="M102" s="127" t="str">
        <f t="shared" si="9"/>
        <v>No Aplica</v>
      </c>
      <c r="N102" s="130">
        <f t="shared" si="11"/>
        <v>0</v>
      </c>
      <c r="O102" s="122" t="str">
        <f t="shared" si="10"/>
        <v>No Aplica</v>
      </c>
      <c r="Z102" s="97"/>
      <c r="AA102" s="98"/>
      <c r="AB102" s="99"/>
      <c r="AC102" s="98"/>
      <c r="AD102" s="99"/>
      <c r="AE102" s="98"/>
      <c r="AF102" s="99"/>
      <c r="AG102" s="98"/>
      <c r="AH102" s="99"/>
      <c r="AI102" s="100"/>
    </row>
    <row r="103" spans="1:35" ht="16.149999999999999" customHeight="1">
      <c r="A103" s="105"/>
      <c r="B103" s="93"/>
      <c r="C103" s="93"/>
      <c r="D103" s="106"/>
      <c r="E103" s="106"/>
      <c r="F103" s="106"/>
      <c r="G103" s="102"/>
      <c r="H103" s="103"/>
      <c r="I103" s="126" t="str">
        <f t="shared" si="7"/>
        <v>No Aplica</v>
      </c>
      <c r="J103" s="103"/>
      <c r="K103" s="127" t="str">
        <f t="shared" si="8"/>
        <v>No Aplica</v>
      </c>
      <c r="L103" s="103"/>
      <c r="M103" s="127" t="str">
        <f t="shared" si="9"/>
        <v>No Aplica</v>
      </c>
      <c r="N103" s="130">
        <f t="shared" si="11"/>
        <v>0</v>
      </c>
      <c r="O103" s="122" t="str">
        <f t="shared" si="10"/>
        <v>No Aplica</v>
      </c>
      <c r="Z103" s="97"/>
      <c r="AA103" s="98"/>
      <c r="AB103" s="99"/>
      <c r="AC103" s="98"/>
      <c r="AD103" s="99"/>
      <c r="AE103" s="98"/>
      <c r="AF103" s="99"/>
      <c r="AG103" s="98"/>
      <c r="AH103" s="99"/>
      <c r="AI103" s="100"/>
    </row>
    <row r="104" spans="1:35" ht="16.149999999999999" customHeight="1">
      <c r="A104" s="105"/>
      <c r="B104" s="93"/>
      <c r="C104" s="93"/>
      <c r="D104" s="106"/>
      <c r="E104" s="106"/>
      <c r="F104" s="106"/>
      <c r="G104" s="102"/>
      <c r="H104" s="103"/>
      <c r="I104" s="126" t="str">
        <f t="shared" si="7"/>
        <v>No Aplica</v>
      </c>
      <c r="J104" s="103"/>
      <c r="K104" s="127" t="str">
        <f t="shared" si="8"/>
        <v>No Aplica</v>
      </c>
      <c r="L104" s="103"/>
      <c r="M104" s="127" t="str">
        <f t="shared" si="9"/>
        <v>No Aplica</v>
      </c>
      <c r="N104" s="130">
        <f t="shared" si="11"/>
        <v>0</v>
      </c>
      <c r="O104" s="122" t="str">
        <f t="shared" si="10"/>
        <v>No Aplica</v>
      </c>
      <c r="Z104" s="97"/>
      <c r="AA104" s="98"/>
      <c r="AB104" s="99"/>
      <c r="AC104" s="98"/>
      <c r="AD104" s="99"/>
      <c r="AE104" s="98"/>
      <c r="AF104" s="99"/>
      <c r="AG104" s="98"/>
      <c r="AH104" s="99"/>
      <c r="AI104" s="100"/>
    </row>
    <row r="105" spans="1:35" ht="16.149999999999999" customHeight="1">
      <c r="A105" s="105"/>
      <c r="B105" s="93"/>
      <c r="C105" s="93"/>
      <c r="D105" s="106"/>
      <c r="E105" s="106"/>
      <c r="F105" s="106"/>
      <c r="G105" s="102"/>
      <c r="H105" s="103"/>
      <c r="I105" s="126" t="str">
        <f t="shared" si="7"/>
        <v>No Aplica</v>
      </c>
      <c r="J105" s="103"/>
      <c r="K105" s="127" t="str">
        <f t="shared" si="8"/>
        <v>No Aplica</v>
      </c>
      <c r="L105" s="103"/>
      <c r="M105" s="127" t="str">
        <f t="shared" si="9"/>
        <v>No Aplica</v>
      </c>
      <c r="N105" s="130">
        <f t="shared" si="11"/>
        <v>0</v>
      </c>
      <c r="O105" s="122" t="str">
        <f t="shared" si="10"/>
        <v>No Aplica</v>
      </c>
      <c r="Z105" s="97"/>
      <c r="AA105" s="98"/>
      <c r="AB105" s="99"/>
      <c r="AC105" s="98"/>
      <c r="AD105" s="99"/>
      <c r="AE105" s="98"/>
      <c r="AF105" s="99"/>
      <c r="AG105" s="98"/>
      <c r="AH105" s="99"/>
      <c r="AI105" s="100"/>
    </row>
    <row r="106" spans="1:35" ht="16.149999999999999" customHeight="1" thickBot="1">
      <c r="A106" s="105"/>
      <c r="B106" s="93"/>
      <c r="C106" s="93"/>
      <c r="D106" s="106"/>
      <c r="E106" s="106"/>
      <c r="F106" s="106"/>
      <c r="G106" s="102"/>
      <c r="H106" s="103"/>
      <c r="I106" s="126" t="str">
        <f t="shared" si="7"/>
        <v>No Aplica</v>
      </c>
      <c r="J106" s="103"/>
      <c r="K106" s="127" t="str">
        <f t="shared" si="8"/>
        <v>No Aplica</v>
      </c>
      <c r="L106" s="103"/>
      <c r="M106" s="127" t="str">
        <f t="shared" si="9"/>
        <v>No Aplica</v>
      </c>
      <c r="N106" s="130">
        <f t="shared" si="11"/>
        <v>0</v>
      </c>
      <c r="O106" s="122" t="str">
        <f t="shared" si="10"/>
        <v>No Aplica</v>
      </c>
      <c r="Z106" s="108"/>
      <c r="AA106" s="109"/>
      <c r="AB106" s="110"/>
      <c r="AC106" s="109"/>
      <c r="AD106" s="110"/>
      <c r="AE106" s="109"/>
      <c r="AF106" s="110"/>
      <c r="AG106" s="109"/>
      <c r="AH106" s="110"/>
      <c r="AI106" s="111"/>
    </row>
    <row r="107" spans="1:35">
      <c r="H107" s="134"/>
      <c r="I107" s="134"/>
      <c r="J107" s="134"/>
      <c r="K107" s="134"/>
      <c r="L107" s="134"/>
      <c r="M107" s="134"/>
      <c r="N107" s="134"/>
      <c r="O107" s="134"/>
      <c r="P107" s="114"/>
    </row>
    <row r="108" spans="1:35">
      <c r="H108" s="134"/>
      <c r="I108" s="134"/>
      <c r="J108" s="134"/>
      <c r="K108" s="134"/>
      <c r="L108" s="134"/>
      <c r="M108" s="134"/>
      <c r="N108" s="134"/>
      <c r="O108" s="134"/>
      <c r="P108" s="114"/>
    </row>
  </sheetData>
  <customSheetViews>
    <customSheetView guid="{329F5593-0D6B-4C21-9FD0-52C333171BDF}" scale="70" showPageBreaks="1" showGridLines="0" printArea="1" hiddenColumns="1" state="hidden" view="pageBreakPreview">
      <pane xSplit="1" ySplit="6" topLeftCell="N7" activePane="bottomRight" state="frozen"/>
      <selection pane="bottomRight" activeCell="S19" sqref="S19"/>
      <pageMargins left="0.70866141732283472" right="0.70866141732283472" top="0.74803149606299213" bottom="0.74803149606299213" header="0.31496062992125984" footer="0.31496062992125984"/>
      <pageSetup scale="13" orientation="portrait" r:id="rId1"/>
      <headerFooter>
        <oddFooter>&amp;R&amp;"Arial Narrow,Normal"&amp;7Fecha de versión: 10 de octubre de 2017</oddFooter>
      </headerFooter>
    </customSheetView>
  </customSheetViews>
  <mergeCells count="22">
    <mergeCell ref="A1:A2"/>
    <mergeCell ref="C1:J1"/>
    <mergeCell ref="K1:L1"/>
    <mergeCell ref="M1:O1"/>
    <mergeCell ref="C2:J2"/>
    <mergeCell ref="K2:L2"/>
    <mergeCell ref="M2:O2"/>
    <mergeCell ref="L5:M5"/>
    <mergeCell ref="A3:G4"/>
    <mergeCell ref="H3:M3"/>
    <mergeCell ref="N3:O5"/>
    <mergeCell ref="Z3:AI5"/>
    <mergeCell ref="H4:M4"/>
    <mergeCell ref="A5:A6"/>
    <mergeCell ref="B5:B6"/>
    <mergeCell ref="C5:C6"/>
    <mergeCell ref="D5:D6"/>
    <mergeCell ref="E5:E6"/>
    <mergeCell ref="F5:F6"/>
    <mergeCell ref="G5:G6"/>
    <mergeCell ref="H5:I5"/>
    <mergeCell ref="J5:K5"/>
  </mergeCells>
  <conditionalFormatting sqref="H7:H106">
    <cfRule type="cellIs" dxfId="48" priority="31" operator="equal">
      <formula>3</formula>
    </cfRule>
    <cfRule type="cellIs" dxfId="47" priority="32" operator="equal">
      <formula>2</formula>
    </cfRule>
    <cfRule type="cellIs" dxfId="46" priority="33" operator="equal">
      <formula>1</formula>
    </cfRule>
  </conditionalFormatting>
  <conditionalFormatting sqref="I7:I106">
    <cfRule type="cellIs" dxfId="45" priority="28" operator="equal">
      <formula>"INFORMACION PUBLICA RESERVADA"</formula>
    </cfRule>
    <cfRule type="cellIs" dxfId="44" priority="29" operator="equal">
      <formula>"INFORMACION PUBLICA CLASIFICADA"</formula>
    </cfRule>
    <cfRule type="cellIs" dxfId="43" priority="30" operator="equal">
      <formula>"INFORMACION PUBLICA"</formula>
    </cfRule>
  </conditionalFormatting>
  <conditionalFormatting sqref="K7:K106">
    <cfRule type="cellIs" dxfId="42" priority="25" operator="equal">
      <formula>"ALTA"</formula>
    </cfRule>
    <cfRule type="cellIs" dxfId="41" priority="26" operator="equal">
      <formula>"MEDIA"</formula>
    </cfRule>
    <cfRule type="cellIs" dxfId="40" priority="27" operator="equal">
      <formula>"BAJA"</formula>
    </cfRule>
  </conditionalFormatting>
  <conditionalFormatting sqref="M7:M106">
    <cfRule type="cellIs" dxfId="39" priority="22" operator="equal">
      <formula>"ALTA"</formula>
    </cfRule>
    <cfRule type="cellIs" dxfId="38" priority="23" operator="equal">
      <formula>"MEDIA"</formula>
    </cfRule>
    <cfRule type="cellIs" dxfId="37" priority="24" operator="equal">
      <formula>"BAJA"</formula>
    </cfRule>
  </conditionalFormatting>
  <conditionalFormatting sqref="O7:O106">
    <cfRule type="cellIs" dxfId="36" priority="19" operator="equal">
      <formula>"BAJA"</formula>
    </cfRule>
    <cfRule type="cellIs" dxfId="35" priority="20" operator="equal">
      <formula>"MEDIA"</formula>
    </cfRule>
    <cfRule type="cellIs" dxfId="34" priority="21" operator="equal">
      <formula>"ALTA"</formula>
    </cfRule>
  </conditionalFormatting>
  <conditionalFormatting sqref="N7:N106">
    <cfRule type="cellIs" dxfId="33" priority="7" operator="between">
      <formula>4</formula>
      <formula>6</formula>
    </cfRule>
    <cfRule type="expression" dxfId="32" priority="8">
      <formula>AND(H7=2,J7=2,L7=2)</formula>
    </cfRule>
    <cfRule type="expression" dxfId="31" priority="9">
      <formula>IF(H7=2,J7=2)</formula>
    </cfRule>
    <cfRule type="expression" dxfId="30" priority="10">
      <formula>IF(H7=2,L7=2)</formula>
    </cfRule>
    <cfRule type="expression" dxfId="29" priority="11">
      <formula>IF(L7=2,J7=2)</formula>
    </cfRule>
    <cfRule type="expression" dxfId="28" priority="12">
      <formula>AND(H7=1,J7=1,L7=2)</formula>
    </cfRule>
    <cfRule type="expression" dxfId="27" priority="13">
      <formula>AND(H7=1,J7=2,L7=1)</formula>
    </cfRule>
    <cfRule type="expression" dxfId="26" priority="14">
      <formula>AND(H7=2,J7=1,L7=1)</formula>
    </cfRule>
    <cfRule type="expression" dxfId="25" priority="15">
      <formula>AND(H7=1,J7=1,L7=1)</formula>
    </cfRule>
    <cfRule type="expression" dxfId="24" priority="16">
      <formula>IF(L7=3,J7=3)</formula>
    </cfRule>
    <cfRule type="expression" dxfId="23" priority="17">
      <formula>IF(H7=3,L7=3)</formula>
    </cfRule>
    <cfRule type="expression" dxfId="22" priority="18">
      <formula>IF(H7=3,J7=3)</formula>
    </cfRule>
  </conditionalFormatting>
  <conditionalFormatting sqref="J7:J106">
    <cfRule type="cellIs" dxfId="21" priority="4" operator="equal">
      <formula>3</formula>
    </cfRule>
    <cfRule type="cellIs" dxfId="20" priority="5" operator="equal">
      <formula>2</formula>
    </cfRule>
    <cfRule type="cellIs" dxfId="19" priority="6" operator="equal">
      <formula>1</formula>
    </cfRule>
  </conditionalFormatting>
  <conditionalFormatting sqref="L7:L106">
    <cfRule type="cellIs" dxfId="18" priority="1" operator="equal">
      <formula>3</formula>
    </cfRule>
    <cfRule type="cellIs" dxfId="17" priority="2" operator="equal">
      <formula>2</formula>
    </cfRule>
    <cfRule type="cellIs" dxfId="16" priority="3" operator="equal">
      <formula>1</formula>
    </cfRule>
  </conditionalFormatting>
  <dataValidations count="4">
    <dataValidation type="list" allowBlank="1" showInputMessage="1" showErrorMessage="1" sqref="Z7:AI106">
      <formula1>$X$7</formula1>
    </dataValidation>
    <dataValidation type="list" allowBlank="1" showInputMessage="1" showErrorMessage="1" sqref="B7:B106">
      <formula1>$W$8:$W$34</formula1>
    </dataValidation>
    <dataValidation type="list" allowBlank="1" showInputMessage="1" showErrorMessage="1" sqref="C7:C106">
      <formula1>$U$8:$U$13</formula1>
    </dataValidation>
    <dataValidation type="list" allowBlank="1" showInputMessage="1" showErrorMessage="1" sqref="H7:H106 J7:J106 L7:L106">
      <formula1>Valor</formula1>
    </dataValidation>
  </dataValidations>
  <hyperlinks>
    <hyperlink ref="Z6" location="Riesgo1!E68" display="Riesgo1"/>
    <hyperlink ref="AA6" location="Riesgo2!E68" display="Riesgo2"/>
    <hyperlink ref="AB6" location="Riesgo3!E68" display="Riesgo3"/>
    <hyperlink ref="AC6" location="Riesgo4!E68" display="Riesgo4"/>
    <hyperlink ref="AD6" location="Riesgo5!E68" display="Riesgo5"/>
    <hyperlink ref="AE6" location="Riesgo6!E68" display="Riesgo6"/>
    <hyperlink ref="AF6" location="Riesgo7!E68" display="Riesgo7"/>
    <hyperlink ref="AG6" location="Riesgo8!E68" display="Riesgo8"/>
    <hyperlink ref="AH6" location="Riesgo9!E68" display="Riesgo9"/>
    <hyperlink ref="AI6" location="Riesgo10!E68" display="Riesgo10"/>
  </hyperlinks>
  <pageMargins left="0.70866141732283472" right="0.70866141732283472" top="0.74803149606299213" bottom="0.74803149606299213" header="0.31496062992125984" footer="0.31496062992125984"/>
  <pageSetup scale="13" orientation="portrait" r:id="rId2"/>
  <headerFooter>
    <oddFooter>&amp;R&amp;"Arial Narrow,Normal"&amp;7Fecha de versión: 10 de octubre de 2017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8">
    <tabColor rgb="FF00B0F0"/>
  </sheetPr>
  <dimension ref="A1:AF143"/>
  <sheetViews>
    <sheetView zoomScale="87" zoomScaleNormal="87" workbookViewId="0">
      <pane ySplit="4" topLeftCell="A5" activePane="bottomLeft" state="frozen"/>
      <selection activeCell="H8" sqref="H8:I9"/>
      <selection pane="bottomLeft" activeCell="C1" sqref="C1:W2"/>
    </sheetView>
  </sheetViews>
  <sheetFormatPr baseColWidth="10" defaultRowHeight="12"/>
  <cols>
    <col min="1" max="1" width="3.28515625" style="190" bestFit="1" customWidth="1"/>
    <col min="2" max="2" width="29.7109375" style="195" customWidth="1"/>
    <col min="3" max="3" width="29.28515625" style="195" customWidth="1"/>
    <col min="4" max="4" width="22.28515625" style="190" customWidth="1"/>
    <col min="5" max="5" width="26.28515625" style="190" customWidth="1"/>
    <col min="6" max="6" width="36.42578125" style="190" customWidth="1"/>
    <col min="7" max="7" width="19.85546875" style="196" customWidth="1"/>
    <col min="8" max="8" width="16.7109375" style="197" customWidth="1"/>
    <col min="9" max="9" width="20" style="197" customWidth="1"/>
    <col min="10" max="10" width="16.140625" style="196" customWidth="1"/>
    <col min="11" max="11" width="21.7109375" style="190" customWidth="1"/>
    <col min="12" max="12" width="12.5703125" style="197" customWidth="1"/>
    <col min="13" max="13" width="20.85546875" style="190" customWidth="1"/>
    <col min="14" max="14" width="17.85546875" style="190" customWidth="1"/>
    <col min="15" max="15" width="18.28515625" style="197" customWidth="1"/>
    <col min="16" max="16" width="18" style="197" customWidth="1"/>
    <col min="17" max="17" width="22.5703125" style="196" customWidth="1"/>
    <col min="18" max="19" width="21.85546875" style="190" customWidth="1"/>
    <col min="20" max="20" width="20.42578125" style="194" customWidth="1"/>
    <col min="21" max="21" width="24" style="190" customWidth="1"/>
    <col min="22" max="22" width="16.85546875" style="190" customWidth="1"/>
    <col min="23" max="23" width="22" style="190" customWidth="1"/>
    <col min="24" max="28" width="11.42578125" style="190"/>
    <col min="29" max="29" width="11.42578125" style="190" customWidth="1"/>
    <col min="30" max="31" width="11.42578125" style="190"/>
    <col min="32" max="32" width="2.28515625" style="190" hidden="1" customWidth="1"/>
    <col min="33" max="16384" width="11.42578125" style="191"/>
  </cols>
  <sheetData>
    <row r="1" spans="1:32" ht="28.5" customHeight="1">
      <c r="A1" s="281"/>
      <c r="B1" s="828"/>
      <c r="C1" s="830" t="s">
        <v>390</v>
      </c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  <c r="R1" s="830"/>
      <c r="S1" s="830"/>
      <c r="T1" s="830"/>
      <c r="U1" s="830"/>
      <c r="V1" s="830"/>
      <c r="W1" s="831"/>
      <c r="X1" s="282"/>
      <c r="Y1" s="282"/>
      <c r="Z1" s="282"/>
      <c r="AA1" s="282"/>
      <c r="AB1" s="282"/>
      <c r="AC1" s="282"/>
      <c r="AD1" s="282"/>
      <c r="AE1" s="282"/>
    </row>
    <row r="2" spans="1:32" ht="36.75" customHeight="1">
      <c r="A2" s="283"/>
      <c r="B2" s="829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2"/>
      <c r="V2" s="832"/>
      <c r="W2" s="833"/>
      <c r="X2" s="282"/>
      <c r="Y2" s="282"/>
      <c r="Z2" s="282"/>
      <c r="AA2" s="282"/>
      <c r="AB2" s="282"/>
      <c r="AC2" s="282"/>
      <c r="AD2" s="282"/>
      <c r="AE2" s="282"/>
    </row>
    <row r="3" spans="1:32" ht="33.75" customHeight="1">
      <c r="A3" s="834" t="s">
        <v>391</v>
      </c>
      <c r="B3" s="836" t="s">
        <v>392</v>
      </c>
      <c r="C3" s="836"/>
      <c r="D3" s="284" t="s">
        <v>393</v>
      </c>
      <c r="E3" s="284" t="s">
        <v>394</v>
      </c>
      <c r="F3" s="837" t="s">
        <v>395</v>
      </c>
      <c r="G3" s="838"/>
      <c r="H3" s="838"/>
      <c r="I3" s="838"/>
      <c r="J3" s="838"/>
      <c r="K3" s="838"/>
      <c r="L3" s="839"/>
      <c r="M3" s="840" t="s">
        <v>396</v>
      </c>
      <c r="N3" s="840"/>
      <c r="O3" s="841" t="s">
        <v>397</v>
      </c>
      <c r="P3" s="842"/>
      <c r="Q3" s="843" t="s">
        <v>398</v>
      </c>
      <c r="R3" s="844"/>
      <c r="S3" s="844"/>
      <c r="T3" s="844"/>
      <c r="U3" s="844"/>
      <c r="V3" s="844"/>
      <c r="W3" s="844"/>
      <c r="X3" s="827" t="s">
        <v>271</v>
      </c>
      <c r="Y3" s="827"/>
      <c r="Z3" s="827"/>
      <c r="AA3" s="827"/>
      <c r="AB3" s="827"/>
      <c r="AC3" s="827"/>
      <c r="AD3" s="827"/>
      <c r="AE3" s="827"/>
    </row>
    <row r="4" spans="1:32" s="193" customFormat="1" ht="63.75" customHeight="1">
      <c r="A4" s="835"/>
      <c r="B4" s="285" t="s">
        <v>399</v>
      </c>
      <c r="C4" s="285" t="s">
        <v>4</v>
      </c>
      <c r="D4" s="284" t="s">
        <v>400</v>
      </c>
      <c r="E4" s="284" t="s">
        <v>401</v>
      </c>
      <c r="F4" s="286" t="s">
        <v>402</v>
      </c>
      <c r="G4" s="286" t="s">
        <v>403</v>
      </c>
      <c r="H4" s="286" t="s">
        <v>404</v>
      </c>
      <c r="I4" s="286" t="s">
        <v>405</v>
      </c>
      <c r="J4" s="286" t="s">
        <v>130</v>
      </c>
      <c r="K4" s="286" t="s">
        <v>406</v>
      </c>
      <c r="L4" s="286" t="s">
        <v>407</v>
      </c>
      <c r="M4" s="284" t="s">
        <v>408</v>
      </c>
      <c r="N4" s="284" t="s">
        <v>135</v>
      </c>
      <c r="O4" s="287" t="s">
        <v>409</v>
      </c>
      <c r="P4" s="287" t="s">
        <v>410</v>
      </c>
      <c r="Q4" s="288" t="s">
        <v>411</v>
      </c>
      <c r="R4" s="288" t="s">
        <v>412</v>
      </c>
      <c r="S4" s="288" t="s">
        <v>413</v>
      </c>
      <c r="T4" s="288" t="s">
        <v>414</v>
      </c>
      <c r="U4" s="288" t="s">
        <v>415</v>
      </c>
      <c r="V4" s="288" t="s">
        <v>416</v>
      </c>
      <c r="W4" s="289" t="s">
        <v>417</v>
      </c>
      <c r="X4" s="135" t="s">
        <v>200</v>
      </c>
      <c r="Y4" s="135" t="s">
        <v>201</v>
      </c>
      <c r="Z4" s="135" t="s">
        <v>202</v>
      </c>
      <c r="AA4" s="135" t="s">
        <v>203</v>
      </c>
      <c r="AB4" s="135" t="s">
        <v>204</v>
      </c>
      <c r="AC4" s="135" t="s">
        <v>205</v>
      </c>
      <c r="AD4" s="135" t="s">
        <v>206</v>
      </c>
      <c r="AE4" s="135" t="s">
        <v>207</v>
      </c>
      <c r="AF4" s="192"/>
    </row>
    <row r="5" spans="1:32" s="296" customFormat="1" ht="12" customHeight="1">
      <c r="A5" s="290"/>
      <c r="B5" s="291"/>
      <c r="C5" s="291"/>
      <c r="D5" s="290"/>
      <c r="E5" s="290"/>
      <c r="F5" s="290"/>
      <c r="G5" s="292"/>
      <c r="H5" s="293"/>
      <c r="I5" s="293"/>
      <c r="J5" s="292"/>
      <c r="K5" s="290"/>
      <c r="L5" s="293"/>
      <c r="M5" s="290"/>
      <c r="N5" s="290"/>
      <c r="O5" s="293"/>
      <c r="P5" s="293"/>
      <c r="Q5" s="292"/>
      <c r="R5" s="294"/>
      <c r="S5" s="294"/>
      <c r="T5" s="294"/>
      <c r="U5" s="294"/>
      <c r="V5" s="294"/>
      <c r="W5" s="294"/>
      <c r="X5" s="97"/>
      <c r="Y5" s="97"/>
      <c r="Z5" s="97"/>
      <c r="AA5" s="97"/>
      <c r="AB5" s="97"/>
      <c r="AC5" s="97"/>
      <c r="AD5" s="97"/>
      <c r="AE5" s="97"/>
      <c r="AF5" s="295" t="s">
        <v>112</v>
      </c>
    </row>
    <row r="6" spans="1:32" s="296" customFormat="1" ht="12" customHeight="1">
      <c r="A6" s="290"/>
      <c r="B6" s="291"/>
      <c r="C6" s="291"/>
      <c r="D6" s="290"/>
      <c r="E6" s="290"/>
      <c r="F6" s="290"/>
      <c r="G6" s="292"/>
      <c r="H6" s="293"/>
      <c r="I6" s="293"/>
      <c r="J6" s="292"/>
      <c r="K6" s="290"/>
      <c r="L6" s="293"/>
      <c r="M6" s="290"/>
      <c r="N6" s="290"/>
      <c r="O6" s="293"/>
      <c r="P6" s="293"/>
      <c r="Q6" s="292"/>
      <c r="R6" s="294"/>
      <c r="S6" s="294"/>
      <c r="T6" s="294"/>
      <c r="U6" s="294"/>
      <c r="V6" s="294"/>
      <c r="W6" s="294"/>
      <c r="X6" s="97"/>
      <c r="Y6" s="97"/>
      <c r="Z6" s="97"/>
      <c r="AA6" s="97"/>
      <c r="AB6" s="97"/>
      <c r="AC6" s="97"/>
      <c r="AD6" s="97"/>
      <c r="AE6" s="97"/>
      <c r="AF6" s="295"/>
    </row>
    <row r="7" spans="1:32" s="296" customFormat="1" ht="15">
      <c r="A7" s="290"/>
      <c r="B7" s="291"/>
      <c r="C7" s="291"/>
      <c r="D7" s="290"/>
      <c r="E7" s="290"/>
      <c r="F7" s="290"/>
      <c r="G7" s="292"/>
      <c r="H7" s="293"/>
      <c r="I7" s="293"/>
      <c r="J7" s="292"/>
      <c r="K7" s="290"/>
      <c r="L7" s="293"/>
      <c r="M7" s="290"/>
      <c r="N7" s="290"/>
      <c r="O7" s="293"/>
      <c r="P7" s="293"/>
      <c r="Q7" s="292"/>
      <c r="R7" s="294"/>
      <c r="S7" s="294"/>
      <c r="T7" s="294"/>
      <c r="U7" s="294"/>
      <c r="V7" s="294"/>
      <c r="W7" s="294"/>
      <c r="X7" s="97"/>
      <c r="Y7" s="97"/>
      <c r="Z7" s="97"/>
      <c r="AA7" s="97"/>
      <c r="AB7" s="97"/>
      <c r="AC7" s="97"/>
      <c r="AD7" s="97"/>
      <c r="AE7" s="97"/>
      <c r="AF7" s="295"/>
    </row>
    <row r="8" spans="1:32" s="296" customFormat="1" ht="15">
      <c r="A8" s="290"/>
      <c r="B8" s="291"/>
      <c r="C8" s="291"/>
      <c r="D8" s="290"/>
      <c r="E8" s="290"/>
      <c r="F8" s="290"/>
      <c r="G8" s="292"/>
      <c r="H8" s="293"/>
      <c r="I8" s="293"/>
      <c r="J8" s="292"/>
      <c r="K8" s="290"/>
      <c r="L8" s="293"/>
      <c r="M8" s="290"/>
      <c r="N8" s="290"/>
      <c r="O8" s="293"/>
      <c r="P8" s="293"/>
      <c r="Q8" s="292"/>
      <c r="R8" s="294"/>
      <c r="S8" s="294"/>
      <c r="T8" s="294"/>
      <c r="U8" s="294"/>
      <c r="V8" s="294"/>
      <c r="W8" s="294"/>
      <c r="X8" s="97"/>
      <c r="Y8" s="97"/>
      <c r="Z8" s="97"/>
      <c r="AA8" s="97"/>
      <c r="AB8" s="97"/>
      <c r="AC8" s="97"/>
      <c r="AD8" s="97"/>
      <c r="AE8" s="97"/>
      <c r="AF8" s="295"/>
    </row>
    <row r="9" spans="1:32" s="296" customFormat="1" ht="15">
      <c r="A9" s="290"/>
      <c r="B9" s="291"/>
      <c r="C9" s="291"/>
      <c r="D9" s="290"/>
      <c r="E9" s="290"/>
      <c r="F9" s="290"/>
      <c r="G9" s="292"/>
      <c r="H9" s="293"/>
      <c r="I9" s="293"/>
      <c r="J9" s="292"/>
      <c r="K9" s="290"/>
      <c r="L9" s="293"/>
      <c r="M9" s="290"/>
      <c r="N9" s="290"/>
      <c r="O9" s="293"/>
      <c r="P9" s="293"/>
      <c r="Q9" s="292"/>
      <c r="R9" s="294"/>
      <c r="S9" s="294"/>
      <c r="T9" s="294"/>
      <c r="U9" s="294"/>
      <c r="V9" s="294"/>
      <c r="W9" s="294"/>
      <c r="X9" s="97"/>
      <c r="Y9" s="97"/>
      <c r="Z9" s="97"/>
      <c r="AA9" s="97"/>
      <c r="AB9" s="97"/>
      <c r="AC9" s="97"/>
      <c r="AD9" s="97"/>
      <c r="AE9" s="97"/>
      <c r="AF9" s="295"/>
    </row>
    <row r="10" spans="1:32" s="296" customFormat="1" ht="15">
      <c r="A10" s="290"/>
      <c r="B10" s="291"/>
      <c r="C10" s="291"/>
      <c r="D10" s="290"/>
      <c r="E10" s="290"/>
      <c r="F10" s="290"/>
      <c r="G10" s="292"/>
      <c r="H10" s="293"/>
      <c r="I10" s="293"/>
      <c r="J10" s="292"/>
      <c r="K10" s="290"/>
      <c r="L10" s="293"/>
      <c r="M10" s="290"/>
      <c r="N10" s="290"/>
      <c r="O10" s="293"/>
      <c r="P10" s="293"/>
      <c r="Q10" s="292"/>
      <c r="R10" s="294"/>
      <c r="S10" s="294"/>
      <c r="T10" s="294"/>
      <c r="U10" s="294"/>
      <c r="V10" s="294"/>
      <c r="W10" s="294"/>
      <c r="X10" s="97"/>
      <c r="Y10" s="97"/>
      <c r="Z10" s="97"/>
      <c r="AA10" s="97"/>
      <c r="AB10" s="97"/>
      <c r="AC10" s="97"/>
      <c r="AD10" s="97"/>
      <c r="AE10" s="97"/>
      <c r="AF10" s="295"/>
    </row>
    <row r="11" spans="1:32" s="296" customFormat="1" ht="15">
      <c r="A11" s="290"/>
      <c r="B11" s="291"/>
      <c r="C11" s="291"/>
      <c r="D11" s="290"/>
      <c r="E11" s="290"/>
      <c r="F11" s="290"/>
      <c r="G11" s="292"/>
      <c r="H11" s="293"/>
      <c r="I11" s="293"/>
      <c r="J11" s="292"/>
      <c r="K11" s="290"/>
      <c r="L11" s="293"/>
      <c r="M11" s="290"/>
      <c r="N11" s="290"/>
      <c r="O11" s="293"/>
      <c r="P11" s="293"/>
      <c r="Q11" s="292"/>
      <c r="R11" s="294"/>
      <c r="S11" s="294"/>
      <c r="T11" s="294"/>
      <c r="U11" s="294"/>
      <c r="V11" s="294"/>
      <c r="W11" s="294"/>
      <c r="X11" s="97"/>
      <c r="Y11" s="97"/>
      <c r="Z11" s="97"/>
      <c r="AA11" s="97"/>
      <c r="AB11" s="97"/>
      <c r="AC11" s="97"/>
      <c r="AD11" s="97"/>
      <c r="AE11" s="97"/>
      <c r="AF11" s="295"/>
    </row>
    <row r="12" spans="1:32" s="296" customFormat="1" ht="15">
      <c r="A12" s="290"/>
      <c r="B12" s="291"/>
      <c r="C12" s="291"/>
      <c r="D12" s="290"/>
      <c r="E12" s="290"/>
      <c r="F12" s="290"/>
      <c r="G12" s="292"/>
      <c r="H12" s="293"/>
      <c r="I12" s="293"/>
      <c r="J12" s="292"/>
      <c r="K12" s="290"/>
      <c r="L12" s="293"/>
      <c r="M12" s="290"/>
      <c r="N12" s="290"/>
      <c r="O12" s="293"/>
      <c r="P12" s="293"/>
      <c r="Q12" s="292"/>
      <c r="R12" s="294"/>
      <c r="S12" s="294"/>
      <c r="T12" s="294"/>
      <c r="U12" s="294"/>
      <c r="V12" s="294"/>
      <c r="W12" s="294"/>
      <c r="X12" s="97"/>
      <c r="Y12" s="97"/>
      <c r="Z12" s="97"/>
      <c r="AA12" s="97"/>
      <c r="AB12" s="97"/>
      <c r="AC12" s="97"/>
      <c r="AD12" s="97"/>
      <c r="AE12" s="97"/>
      <c r="AF12" s="295"/>
    </row>
    <row r="13" spans="1:32" s="296" customFormat="1" ht="15">
      <c r="A13" s="290"/>
      <c r="B13" s="291"/>
      <c r="C13" s="291"/>
      <c r="D13" s="290"/>
      <c r="E13" s="290"/>
      <c r="F13" s="290"/>
      <c r="G13" s="292"/>
      <c r="H13" s="293"/>
      <c r="I13" s="293"/>
      <c r="J13" s="292"/>
      <c r="K13" s="290"/>
      <c r="L13" s="293"/>
      <c r="M13" s="290"/>
      <c r="N13" s="290"/>
      <c r="O13" s="293"/>
      <c r="P13" s="293"/>
      <c r="Q13" s="292"/>
      <c r="R13" s="294"/>
      <c r="S13" s="294"/>
      <c r="T13" s="294"/>
      <c r="U13" s="294"/>
      <c r="V13" s="294"/>
      <c r="W13" s="294"/>
      <c r="X13" s="97"/>
      <c r="Y13" s="97"/>
      <c r="Z13" s="97"/>
      <c r="AA13" s="97"/>
      <c r="AB13" s="97"/>
      <c r="AC13" s="97"/>
      <c r="AD13" s="97"/>
      <c r="AE13" s="97"/>
      <c r="AF13" s="295"/>
    </row>
    <row r="14" spans="1:32" s="296" customFormat="1" ht="15">
      <c r="A14" s="290"/>
      <c r="B14" s="291"/>
      <c r="C14" s="291"/>
      <c r="D14" s="290"/>
      <c r="E14" s="290"/>
      <c r="F14" s="290"/>
      <c r="G14" s="292"/>
      <c r="H14" s="293"/>
      <c r="I14" s="293"/>
      <c r="J14" s="292"/>
      <c r="K14" s="290"/>
      <c r="L14" s="293"/>
      <c r="M14" s="290"/>
      <c r="N14" s="290"/>
      <c r="O14" s="293"/>
      <c r="P14" s="293"/>
      <c r="Q14" s="292"/>
      <c r="R14" s="294"/>
      <c r="S14" s="294"/>
      <c r="T14" s="294"/>
      <c r="U14" s="294"/>
      <c r="V14" s="294"/>
      <c r="W14" s="294"/>
      <c r="X14" s="97"/>
      <c r="Y14" s="97"/>
      <c r="Z14" s="97"/>
      <c r="AA14" s="97"/>
      <c r="AB14" s="97"/>
      <c r="AC14" s="97"/>
      <c r="AD14" s="97"/>
      <c r="AE14" s="97"/>
      <c r="AF14" s="295"/>
    </row>
    <row r="15" spans="1:32" s="296" customFormat="1" ht="15">
      <c r="A15" s="290"/>
      <c r="B15" s="291"/>
      <c r="C15" s="291"/>
      <c r="D15" s="290"/>
      <c r="E15" s="290"/>
      <c r="F15" s="290"/>
      <c r="G15" s="292"/>
      <c r="H15" s="293"/>
      <c r="I15" s="293"/>
      <c r="J15" s="292"/>
      <c r="K15" s="290"/>
      <c r="L15" s="293"/>
      <c r="M15" s="290"/>
      <c r="N15" s="290"/>
      <c r="O15" s="293"/>
      <c r="P15" s="293"/>
      <c r="Q15" s="292"/>
      <c r="R15" s="294"/>
      <c r="S15" s="294"/>
      <c r="T15" s="294"/>
      <c r="U15" s="294"/>
      <c r="V15" s="294"/>
      <c r="W15" s="294"/>
      <c r="X15" s="97"/>
      <c r="Y15" s="97"/>
      <c r="Z15" s="97"/>
      <c r="AA15" s="97"/>
      <c r="AB15" s="97"/>
      <c r="AC15" s="97"/>
      <c r="AD15" s="97"/>
      <c r="AE15" s="97"/>
      <c r="AF15" s="295"/>
    </row>
    <row r="16" spans="1:32" s="296" customFormat="1" ht="15">
      <c r="A16" s="290"/>
      <c r="B16" s="291"/>
      <c r="C16" s="291"/>
      <c r="D16" s="290"/>
      <c r="E16" s="290"/>
      <c r="F16" s="290"/>
      <c r="G16" s="292"/>
      <c r="H16" s="293"/>
      <c r="I16" s="293"/>
      <c r="J16" s="292"/>
      <c r="K16" s="290"/>
      <c r="L16" s="293"/>
      <c r="M16" s="290"/>
      <c r="N16" s="290"/>
      <c r="O16" s="293"/>
      <c r="P16" s="293"/>
      <c r="Q16" s="292"/>
      <c r="R16" s="294"/>
      <c r="S16" s="294"/>
      <c r="T16" s="294"/>
      <c r="U16" s="294"/>
      <c r="V16" s="294"/>
      <c r="W16" s="294"/>
      <c r="X16" s="97"/>
      <c r="Y16" s="97"/>
      <c r="Z16" s="97"/>
      <c r="AA16" s="97"/>
      <c r="AB16" s="97"/>
      <c r="AC16" s="97"/>
      <c r="AD16" s="97"/>
      <c r="AE16" s="97"/>
      <c r="AF16" s="295"/>
    </row>
    <row r="17" spans="1:32" s="296" customFormat="1" ht="15">
      <c r="A17" s="290"/>
      <c r="B17" s="291"/>
      <c r="C17" s="291"/>
      <c r="D17" s="290"/>
      <c r="E17" s="290"/>
      <c r="F17" s="290"/>
      <c r="G17" s="292"/>
      <c r="H17" s="293"/>
      <c r="I17" s="293"/>
      <c r="J17" s="292"/>
      <c r="K17" s="290"/>
      <c r="L17" s="293"/>
      <c r="M17" s="290"/>
      <c r="N17" s="290"/>
      <c r="O17" s="293"/>
      <c r="P17" s="293"/>
      <c r="Q17" s="292"/>
      <c r="R17" s="294"/>
      <c r="S17" s="294"/>
      <c r="T17" s="294"/>
      <c r="U17" s="294"/>
      <c r="V17" s="294"/>
      <c r="W17" s="294"/>
      <c r="X17" s="97"/>
      <c r="Y17" s="97"/>
      <c r="Z17" s="97"/>
      <c r="AA17" s="97"/>
      <c r="AB17" s="97"/>
      <c r="AC17" s="97"/>
      <c r="AD17" s="97"/>
      <c r="AE17" s="97"/>
      <c r="AF17" s="295"/>
    </row>
    <row r="18" spans="1:32" s="296" customFormat="1" ht="15">
      <c r="A18" s="290"/>
      <c r="B18" s="291"/>
      <c r="C18" s="291"/>
      <c r="D18" s="290"/>
      <c r="E18" s="290"/>
      <c r="F18" s="290"/>
      <c r="G18" s="292"/>
      <c r="H18" s="293"/>
      <c r="I18" s="293"/>
      <c r="J18" s="292"/>
      <c r="K18" s="290"/>
      <c r="L18" s="293"/>
      <c r="M18" s="290"/>
      <c r="N18" s="290"/>
      <c r="O18" s="293"/>
      <c r="P18" s="293"/>
      <c r="Q18" s="292"/>
      <c r="R18" s="294"/>
      <c r="S18" s="294"/>
      <c r="T18" s="294"/>
      <c r="U18" s="294"/>
      <c r="V18" s="294"/>
      <c r="W18" s="294"/>
      <c r="X18" s="97"/>
      <c r="Y18" s="97"/>
      <c r="Z18" s="97"/>
      <c r="AA18" s="97"/>
      <c r="AB18" s="97"/>
      <c r="AC18" s="97"/>
      <c r="AD18" s="97"/>
      <c r="AE18" s="97"/>
      <c r="AF18" s="295"/>
    </row>
    <row r="19" spans="1:32" s="296" customFormat="1" ht="15">
      <c r="A19" s="290"/>
      <c r="B19" s="291"/>
      <c r="C19" s="291"/>
      <c r="D19" s="290"/>
      <c r="E19" s="290"/>
      <c r="F19" s="290"/>
      <c r="G19" s="292"/>
      <c r="H19" s="293"/>
      <c r="I19" s="293"/>
      <c r="J19" s="292"/>
      <c r="K19" s="290"/>
      <c r="L19" s="293"/>
      <c r="M19" s="290"/>
      <c r="N19" s="290"/>
      <c r="O19" s="293"/>
      <c r="P19" s="293"/>
      <c r="Q19" s="292"/>
      <c r="R19" s="294"/>
      <c r="S19" s="294"/>
      <c r="T19" s="294"/>
      <c r="U19" s="294"/>
      <c r="V19" s="294"/>
      <c r="W19" s="294"/>
      <c r="X19" s="97"/>
      <c r="Y19" s="97"/>
      <c r="Z19" s="97"/>
      <c r="AA19" s="97"/>
      <c r="AB19" s="97"/>
      <c r="AC19" s="97"/>
      <c r="AD19" s="97"/>
      <c r="AE19" s="97"/>
      <c r="AF19" s="295"/>
    </row>
    <row r="20" spans="1:32" s="296" customFormat="1" ht="15">
      <c r="A20" s="290"/>
      <c r="B20" s="291"/>
      <c r="C20" s="291"/>
      <c r="D20" s="290"/>
      <c r="E20" s="290"/>
      <c r="F20" s="290"/>
      <c r="G20" s="292"/>
      <c r="H20" s="293"/>
      <c r="I20" s="293"/>
      <c r="J20" s="292"/>
      <c r="K20" s="290"/>
      <c r="L20" s="293"/>
      <c r="M20" s="290"/>
      <c r="N20" s="290"/>
      <c r="O20" s="293"/>
      <c r="P20" s="293"/>
      <c r="Q20" s="292"/>
      <c r="R20" s="294"/>
      <c r="S20" s="294"/>
      <c r="T20" s="294"/>
      <c r="U20" s="294"/>
      <c r="V20" s="294"/>
      <c r="W20" s="294"/>
      <c r="X20" s="97"/>
      <c r="Y20" s="97"/>
      <c r="Z20" s="97"/>
      <c r="AA20" s="97"/>
      <c r="AB20" s="97"/>
      <c r="AC20" s="97"/>
      <c r="AD20" s="97"/>
      <c r="AE20" s="97"/>
      <c r="AF20" s="295"/>
    </row>
    <row r="21" spans="1:32" s="296" customFormat="1" ht="15">
      <c r="A21" s="290"/>
      <c r="B21" s="291"/>
      <c r="C21" s="291"/>
      <c r="D21" s="290"/>
      <c r="E21" s="290"/>
      <c r="F21" s="290"/>
      <c r="G21" s="292"/>
      <c r="H21" s="293"/>
      <c r="I21" s="293"/>
      <c r="J21" s="292"/>
      <c r="K21" s="290"/>
      <c r="L21" s="293"/>
      <c r="M21" s="290"/>
      <c r="N21" s="290"/>
      <c r="O21" s="293"/>
      <c r="P21" s="293"/>
      <c r="Q21" s="292"/>
      <c r="R21" s="294"/>
      <c r="S21" s="294"/>
      <c r="T21" s="294"/>
      <c r="U21" s="294"/>
      <c r="V21" s="294"/>
      <c r="W21" s="294"/>
      <c r="X21" s="97"/>
      <c r="Y21" s="97"/>
      <c r="Z21" s="97"/>
      <c r="AA21" s="97"/>
      <c r="AB21" s="97"/>
      <c r="AC21" s="97"/>
      <c r="AD21" s="97"/>
      <c r="AE21" s="97"/>
      <c r="AF21" s="295"/>
    </row>
    <row r="22" spans="1:32" s="296" customFormat="1" ht="15">
      <c r="A22" s="290"/>
      <c r="B22" s="291"/>
      <c r="C22" s="291"/>
      <c r="D22" s="290"/>
      <c r="E22" s="290"/>
      <c r="F22" s="290"/>
      <c r="G22" s="292"/>
      <c r="H22" s="293"/>
      <c r="I22" s="293"/>
      <c r="J22" s="292"/>
      <c r="K22" s="290"/>
      <c r="L22" s="293"/>
      <c r="M22" s="290"/>
      <c r="N22" s="290"/>
      <c r="O22" s="293"/>
      <c r="P22" s="293"/>
      <c r="Q22" s="292"/>
      <c r="R22" s="294"/>
      <c r="S22" s="294"/>
      <c r="T22" s="294"/>
      <c r="U22" s="294"/>
      <c r="V22" s="294"/>
      <c r="W22" s="294"/>
      <c r="X22" s="97"/>
      <c r="Y22" s="97"/>
      <c r="Z22" s="97"/>
      <c r="AA22" s="97"/>
      <c r="AB22" s="97"/>
      <c r="AC22" s="97"/>
      <c r="AD22" s="97"/>
      <c r="AE22" s="97"/>
      <c r="AF22" s="295"/>
    </row>
    <row r="23" spans="1:32" s="296" customFormat="1" ht="15">
      <c r="A23" s="290"/>
      <c r="B23" s="291"/>
      <c r="C23" s="291"/>
      <c r="D23" s="290"/>
      <c r="E23" s="290"/>
      <c r="F23" s="290"/>
      <c r="G23" s="292"/>
      <c r="H23" s="293"/>
      <c r="I23" s="293"/>
      <c r="J23" s="292"/>
      <c r="K23" s="290"/>
      <c r="L23" s="293"/>
      <c r="M23" s="290"/>
      <c r="N23" s="290"/>
      <c r="O23" s="293"/>
      <c r="P23" s="293"/>
      <c r="Q23" s="292"/>
      <c r="R23" s="294"/>
      <c r="S23" s="294"/>
      <c r="T23" s="294"/>
      <c r="U23" s="294"/>
      <c r="V23" s="294"/>
      <c r="W23" s="294"/>
      <c r="X23" s="97"/>
      <c r="Y23" s="97"/>
      <c r="Z23" s="97"/>
      <c r="AA23" s="97"/>
      <c r="AB23" s="97"/>
      <c r="AC23" s="97"/>
      <c r="AD23" s="97"/>
      <c r="AE23" s="97"/>
      <c r="AF23" s="295"/>
    </row>
    <row r="24" spans="1:32" s="296" customFormat="1" ht="15">
      <c r="A24" s="290"/>
      <c r="B24" s="291"/>
      <c r="C24" s="291"/>
      <c r="D24" s="290"/>
      <c r="E24" s="290"/>
      <c r="F24" s="290"/>
      <c r="G24" s="292"/>
      <c r="H24" s="293"/>
      <c r="I24" s="293"/>
      <c r="J24" s="292"/>
      <c r="K24" s="290"/>
      <c r="L24" s="293"/>
      <c r="M24" s="290"/>
      <c r="N24" s="290"/>
      <c r="O24" s="293"/>
      <c r="P24" s="293"/>
      <c r="Q24" s="292"/>
      <c r="R24" s="294"/>
      <c r="S24" s="294"/>
      <c r="T24" s="294"/>
      <c r="U24" s="294"/>
      <c r="V24" s="294"/>
      <c r="W24" s="294"/>
      <c r="X24" s="97"/>
      <c r="Y24" s="97"/>
      <c r="Z24" s="97"/>
      <c r="AA24" s="97"/>
      <c r="AB24" s="97"/>
      <c r="AC24" s="97"/>
      <c r="AD24" s="97"/>
      <c r="AE24" s="97"/>
      <c r="AF24" s="295"/>
    </row>
    <row r="25" spans="1:32" s="296" customFormat="1" ht="15">
      <c r="A25" s="290"/>
      <c r="B25" s="291"/>
      <c r="C25" s="291"/>
      <c r="D25" s="290"/>
      <c r="E25" s="290"/>
      <c r="F25" s="290"/>
      <c r="G25" s="292"/>
      <c r="H25" s="293"/>
      <c r="I25" s="293"/>
      <c r="J25" s="292"/>
      <c r="K25" s="290"/>
      <c r="L25" s="293"/>
      <c r="M25" s="290"/>
      <c r="N25" s="290"/>
      <c r="O25" s="293"/>
      <c r="P25" s="293"/>
      <c r="Q25" s="292"/>
      <c r="R25" s="294"/>
      <c r="S25" s="294"/>
      <c r="T25" s="294"/>
      <c r="U25" s="294"/>
      <c r="V25" s="294"/>
      <c r="W25" s="294"/>
      <c r="X25" s="97"/>
      <c r="Y25" s="97"/>
      <c r="Z25" s="97"/>
      <c r="AA25" s="97"/>
      <c r="AB25" s="97"/>
      <c r="AC25" s="97"/>
      <c r="AD25" s="97"/>
      <c r="AE25" s="97"/>
      <c r="AF25" s="295"/>
    </row>
    <row r="26" spans="1:32" s="296" customFormat="1" ht="15">
      <c r="A26" s="290"/>
      <c r="B26" s="291"/>
      <c r="C26" s="291"/>
      <c r="D26" s="290"/>
      <c r="E26" s="290"/>
      <c r="F26" s="290"/>
      <c r="G26" s="292"/>
      <c r="H26" s="293"/>
      <c r="I26" s="293"/>
      <c r="J26" s="292"/>
      <c r="K26" s="290"/>
      <c r="L26" s="293"/>
      <c r="M26" s="290"/>
      <c r="N26" s="290"/>
      <c r="O26" s="293"/>
      <c r="P26" s="293"/>
      <c r="Q26" s="292"/>
      <c r="R26" s="294"/>
      <c r="S26" s="294"/>
      <c r="T26" s="294"/>
      <c r="U26" s="294"/>
      <c r="V26" s="294"/>
      <c r="W26" s="294"/>
      <c r="X26" s="97"/>
      <c r="Y26" s="97"/>
      <c r="Z26" s="97"/>
      <c r="AA26" s="97"/>
      <c r="AB26" s="97"/>
      <c r="AC26" s="97"/>
      <c r="AD26" s="97"/>
      <c r="AE26" s="97"/>
      <c r="AF26" s="295"/>
    </row>
    <row r="27" spans="1:32" s="296" customFormat="1" ht="15">
      <c r="A27" s="290"/>
      <c r="B27" s="291"/>
      <c r="C27" s="291"/>
      <c r="D27" s="290"/>
      <c r="E27" s="290"/>
      <c r="F27" s="290"/>
      <c r="G27" s="292"/>
      <c r="H27" s="293"/>
      <c r="I27" s="293"/>
      <c r="J27" s="292"/>
      <c r="K27" s="290"/>
      <c r="L27" s="293"/>
      <c r="M27" s="290"/>
      <c r="N27" s="290"/>
      <c r="O27" s="293"/>
      <c r="P27" s="293"/>
      <c r="Q27" s="292"/>
      <c r="R27" s="294"/>
      <c r="S27" s="294"/>
      <c r="T27" s="294"/>
      <c r="U27" s="294"/>
      <c r="V27" s="294"/>
      <c r="W27" s="294"/>
      <c r="X27" s="97"/>
      <c r="Y27" s="97"/>
      <c r="Z27" s="97"/>
      <c r="AA27" s="97"/>
      <c r="AB27" s="97"/>
      <c r="AC27" s="97"/>
      <c r="AD27" s="97"/>
      <c r="AE27" s="97"/>
      <c r="AF27" s="295"/>
    </row>
    <row r="28" spans="1:32" s="296" customFormat="1" ht="15">
      <c r="A28" s="290"/>
      <c r="B28" s="291"/>
      <c r="C28" s="291"/>
      <c r="D28" s="290"/>
      <c r="E28" s="290"/>
      <c r="F28" s="290"/>
      <c r="G28" s="292"/>
      <c r="H28" s="293"/>
      <c r="I28" s="293"/>
      <c r="J28" s="292"/>
      <c r="K28" s="290"/>
      <c r="L28" s="293"/>
      <c r="M28" s="290"/>
      <c r="N28" s="290"/>
      <c r="O28" s="293"/>
      <c r="P28" s="293"/>
      <c r="Q28" s="292"/>
      <c r="R28" s="294"/>
      <c r="S28" s="294"/>
      <c r="T28" s="294"/>
      <c r="U28" s="294"/>
      <c r="V28" s="294"/>
      <c r="W28" s="294"/>
      <c r="X28" s="97"/>
      <c r="Y28" s="97"/>
      <c r="Z28" s="97"/>
      <c r="AA28" s="97"/>
      <c r="AB28" s="97"/>
      <c r="AC28" s="97"/>
      <c r="AD28" s="97"/>
      <c r="AE28" s="97"/>
      <c r="AF28" s="295"/>
    </row>
    <row r="29" spans="1:32" s="296" customFormat="1" ht="15">
      <c r="A29" s="290"/>
      <c r="B29" s="291"/>
      <c r="C29" s="291"/>
      <c r="D29" s="290"/>
      <c r="E29" s="290"/>
      <c r="F29" s="290"/>
      <c r="G29" s="292"/>
      <c r="H29" s="293"/>
      <c r="I29" s="293"/>
      <c r="J29" s="292"/>
      <c r="K29" s="290"/>
      <c r="L29" s="293"/>
      <c r="M29" s="290"/>
      <c r="N29" s="290"/>
      <c r="O29" s="293"/>
      <c r="P29" s="293"/>
      <c r="Q29" s="292"/>
      <c r="R29" s="294"/>
      <c r="S29" s="294"/>
      <c r="T29" s="294"/>
      <c r="U29" s="294"/>
      <c r="V29" s="294"/>
      <c r="W29" s="294"/>
      <c r="X29" s="97"/>
      <c r="Y29" s="97"/>
      <c r="Z29" s="97"/>
      <c r="AA29" s="97"/>
      <c r="AB29" s="97"/>
      <c r="AC29" s="97"/>
      <c r="AD29" s="97"/>
      <c r="AE29" s="97"/>
      <c r="AF29" s="295"/>
    </row>
    <row r="30" spans="1:32" s="296" customFormat="1" ht="15">
      <c r="A30" s="290"/>
      <c r="B30" s="291"/>
      <c r="C30" s="291"/>
      <c r="D30" s="290"/>
      <c r="E30" s="290"/>
      <c r="F30" s="290"/>
      <c r="G30" s="292"/>
      <c r="H30" s="293"/>
      <c r="I30" s="293"/>
      <c r="J30" s="292"/>
      <c r="K30" s="290"/>
      <c r="L30" s="293"/>
      <c r="M30" s="290"/>
      <c r="N30" s="290"/>
      <c r="O30" s="293"/>
      <c r="P30" s="293"/>
      <c r="Q30" s="292"/>
      <c r="R30" s="294"/>
      <c r="S30" s="294"/>
      <c r="T30" s="294"/>
      <c r="U30" s="294"/>
      <c r="V30" s="294"/>
      <c r="W30" s="294"/>
      <c r="X30" s="97"/>
      <c r="Y30" s="97"/>
      <c r="Z30" s="97"/>
      <c r="AA30" s="97"/>
      <c r="AB30" s="97"/>
      <c r="AC30" s="97"/>
      <c r="AD30" s="97"/>
      <c r="AE30" s="97"/>
      <c r="AF30" s="295"/>
    </row>
    <row r="31" spans="1:32" s="296" customFormat="1" ht="15">
      <c r="A31" s="290"/>
      <c r="B31" s="291"/>
      <c r="C31" s="291"/>
      <c r="D31" s="290"/>
      <c r="E31" s="290"/>
      <c r="F31" s="290"/>
      <c r="G31" s="292"/>
      <c r="H31" s="293"/>
      <c r="I31" s="293"/>
      <c r="J31" s="292"/>
      <c r="K31" s="290"/>
      <c r="L31" s="293"/>
      <c r="M31" s="290"/>
      <c r="N31" s="290"/>
      <c r="O31" s="293"/>
      <c r="P31" s="293"/>
      <c r="Q31" s="292"/>
      <c r="R31" s="294"/>
      <c r="S31" s="294"/>
      <c r="T31" s="294"/>
      <c r="U31" s="294"/>
      <c r="V31" s="294"/>
      <c r="W31" s="294"/>
      <c r="X31" s="97"/>
      <c r="Y31" s="97"/>
      <c r="Z31" s="97"/>
      <c r="AA31" s="97"/>
      <c r="AB31" s="97"/>
      <c r="AC31" s="97"/>
      <c r="AD31" s="97"/>
      <c r="AE31" s="97"/>
      <c r="AF31" s="295"/>
    </row>
    <row r="32" spans="1:32" s="296" customFormat="1" ht="15">
      <c r="A32" s="290"/>
      <c r="B32" s="291"/>
      <c r="C32" s="291"/>
      <c r="D32" s="290"/>
      <c r="E32" s="290"/>
      <c r="F32" s="290"/>
      <c r="G32" s="292"/>
      <c r="H32" s="293"/>
      <c r="I32" s="293"/>
      <c r="J32" s="292"/>
      <c r="K32" s="290"/>
      <c r="L32" s="293"/>
      <c r="M32" s="290"/>
      <c r="N32" s="290"/>
      <c r="O32" s="293"/>
      <c r="P32" s="293"/>
      <c r="Q32" s="292"/>
      <c r="R32" s="294"/>
      <c r="S32" s="294"/>
      <c r="T32" s="294"/>
      <c r="U32" s="294"/>
      <c r="V32" s="294"/>
      <c r="W32" s="294"/>
      <c r="X32" s="97"/>
      <c r="Y32" s="97"/>
      <c r="Z32" s="97"/>
      <c r="AA32" s="97"/>
      <c r="AB32" s="97"/>
      <c r="AC32" s="97"/>
      <c r="AD32" s="97"/>
      <c r="AE32" s="97"/>
      <c r="AF32" s="295"/>
    </row>
    <row r="33" spans="1:32" s="296" customFormat="1" ht="15">
      <c r="A33" s="290"/>
      <c r="B33" s="291"/>
      <c r="C33" s="291"/>
      <c r="D33" s="290"/>
      <c r="E33" s="290"/>
      <c r="F33" s="290"/>
      <c r="G33" s="292"/>
      <c r="H33" s="293"/>
      <c r="I33" s="293"/>
      <c r="J33" s="292"/>
      <c r="K33" s="290"/>
      <c r="L33" s="293"/>
      <c r="M33" s="290"/>
      <c r="N33" s="290"/>
      <c r="O33" s="293"/>
      <c r="P33" s="293"/>
      <c r="Q33" s="292"/>
      <c r="R33" s="294"/>
      <c r="S33" s="294"/>
      <c r="T33" s="294"/>
      <c r="U33" s="294"/>
      <c r="V33" s="294"/>
      <c r="W33" s="294"/>
      <c r="X33" s="97"/>
      <c r="Y33" s="97"/>
      <c r="Z33" s="97"/>
      <c r="AA33" s="97"/>
      <c r="AB33" s="97"/>
      <c r="AC33" s="97"/>
      <c r="AD33" s="97"/>
      <c r="AE33" s="97"/>
      <c r="AF33" s="295"/>
    </row>
    <row r="34" spans="1:32" s="296" customFormat="1" ht="15">
      <c r="A34" s="290"/>
      <c r="B34" s="291"/>
      <c r="C34" s="291"/>
      <c r="D34" s="290"/>
      <c r="E34" s="290"/>
      <c r="F34" s="290"/>
      <c r="G34" s="292"/>
      <c r="H34" s="293"/>
      <c r="I34" s="293"/>
      <c r="J34" s="292"/>
      <c r="K34" s="290"/>
      <c r="L34" s="293"/>
      <c r="M34" s="290"/>
      <c r="N34" s="290"/>
      <c r="O34" s="293"/>
      <c r="P34" s="293"/>
      <c r="Q34" s="292"/>
      <c r="R34" s="294"/>
      <c r="S34" s="294"/>
      <c r="T34" s="294"/>
      <c r="U34" s="294"/>
      <c r="V34" s="294"/>
      <c r="W34" s="294"/>
      <c r="X34" s="97"/>
      <c r="Y34" s="97"/>
      <c r="Z34" s="97"/>
      <c r="AA34" s="97"/>
      <c r="AB34" s="97"/>
      <c r="AC34" s="97"/>
      <c r="AD34" s="97"/>
      <c r="AE34" s="97"/>
      <c r="AF34" s="295"/>
    </row>
    <row r="35" spans="1:32" s="296" customFormat="1" ht="15">
      <c r="A35" s="290"/>
      <c r="B35" s="291"/>
      <c r="C35" s="291"/>
      <c r="D35" s="290"/>
      <c r="E35" s="290"/>
      <c r="F35" s="290"/>
      <c r="G35" s="292"/>
      <c r="H35" s="293"/>
      <c r="I35" s="293"/>
      <c r="J35" s="292"/>
      <c r="K35" s="290"/>
      <c r="L35" s="293"/>
      <c r="M35" s="290"/>
      <c r="N35" s="290"/>
      <c r="O35" s="293"/>
      <c r="P35" s="293"/>
      <c r="Q35" s="292"/>
      <c r="R35" s="294"/>
      <c r="S35" s="294"/>
      <c r="T35" s="294"/>
      <c r="U35" s="294"/>
      <c r="V35" s="294"/>
      <c r="W35" s="294"/>
      <c r="X35" s="97"/>
      <c r="Y35" s="97"/>
      <c r="Z35" s="97"/>
      <c r="AA35" s="97"/>
      <c r="AB35" s="97"/>
      <c r="AC35" s="97"/>
      <c r="AD35" s="97"/>
      <c r="AE35" s="97"/>
      <c r="AF35" s="295"/>
    </row>
    <row r="36" spans="1:32" s="296" customFormat="1">
      <c r="A36" s="295"/>
      <c r="B36" s="297"/>
      <c r="C36" s="297"/>
      <c r="D36" s="295"/>
      <c r="E36" s="295"/>
      <c r="F36" s="295"/>
      <c r="G36" s="298"/>
      <c r="H36" s="299"/>
      <c r="I36" s="299"/>
      <c r="J36" s="298"/>
      <c r="K36" s="295"/>
      <c r="L36" s="299"/>
      <c r="M36" s="295"/>
      <c r="N36" s="295"/>
      <c r="O36" s="299"/>
      <c r="P36" s="299"/>
      <c r="Q36" s="298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</row>
    <row r="37" spans="1:32" s="296" customFormat="1">
      <c r="A37" s="295"/>
      <c r="B37" s="297"/>
      <c r="C37" s="297"/>
      <c r="D37" s="295"/>
      <c r="E37" s="295"/>
      <c r="F37" s="295"/>
      <c r="G37" s="298"/>
      <c r="H37" s="299"/>
      <c r="I37" s="299"/>
      <c r="J37" s="298"/>
      <c r="K37" s="295"/>
      <c r="L37" s="299"/>
      <c r="M37" s="295"/>
      <c r="N37" s="295"/>
      <c r="O37" s="299"/>
      <c r="P37" s="299"/>
      <c r="Q37" s="298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</row>
    <row r="38" spans="1:32" s="296" customFormat="1">
      <c r="A38" s="295"/>
      <c r="B38" s="297"/>
      <c r="C38" s="297"/>
      <c r="D38" s="295"/>
      <c r="E38" s="295"/>
      <c r="F38" s="295"/>
      <c r="G38" s="298"/>
      <c r="H38" s="299"/>
      <c r="I38" s="299"/>
      <c r="J38" s="298"/>
      <c r="K38" s="295"/>
      <c r="L38" s="299"/>
      <c r="M38" s="295"/>
      <c r="N38" s="295"/>
      <c r="O38" s="299"/>
      <c r="P38" s="299"/>
      <c r="Q38" s="298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</row>
    <row r="39" spans="1:32" s="296" customFormat="1">
      <c r="A39" s="295"/>
      <c r="B39" s="297"/>
      <c r="C39" s="297"/>
      <c r="D39" s="295"/>
      <c r="E39" s="295"/>
      <c r="F39" s="295"/>
      <c r="G39" s="298"/>
      <c r="H39" s="299"/>
      <c r="I39" s="299"/>
      <c r="J39" s="298"/>
      <c r="K39" s="295"/>
      <c r="L39" s="299"/>
      <c r="M39" s="295"/>
      <c r="N39" s="295"/>
      <c r="O39" s="299"/>
      <c r="P39" s="299"/>
      <c r="Q39" s="298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</row>
    <row r="40" spans="1:32" s="296" customFormat="1">
      <c r="A40" s="295"/>
      <c r="B40" s="297"/>
      <c r="C40" s="297"/>
      <c r="D40" s="295"/>
      <c r="E40" s="295"/>
      <c r="F40" s="295"/>
      <c r="G40" s="298"/>
      <c r="H40" s="299"/>
      <c r="I40" s="299"/>
      <c r="J40" s="298"/>
      <c r="K40" s="295"/>
      <c r="L40" s="299"/>
      <c r="M40" s="295"/>
      <c r="N40" s="295"/>
      <c r="O40" s="299"/>
      <c r="P40" s="299"/>
      <c r="Q40" s="298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</row>
    <row r="41" spans="1:32" s="296" customFormat="1">
      <c r="A41" s="295"/>
      <c r="B41" s="297"/>
      <c r="C41" s="297"/>
      <c r="D41" s="295"/>
      <c r="E41" s="295"/>
      <c r="F41" s="295"/>
      <c r="G41" s="298"/>
      <c r="H41" s="299"/>
      <c r="I41" s="299"/>
      <c r="J41" s="298"/>
      <c r="K41" s="295"/>
      <c r="L41" s="299"/>
      <c r="M41" s="295"/>
      <c r="N41" s="295"/>
      <c r="O41" s="299"/>
      <c r="P41" s="299"/>
      <c r="Q41" s="298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</row>
    <row r="42" spans="1:32" s="296" customFormat="1">
      <c r="A42" s="295"/>
      <c r="B42" s="297"/>
      <c r="C42" s="297"/>
      <c r="D42" s="295"/>
      <c r="E42" s="295"/>
      <c r="F42" s="295"/>
      <c r="G42" s="298"/>
      <c r="H42" s="299"/>
      <c r="I42" s="299"/>
      <c r="J42" s="298"/>
      <c r="K42" s="295"/>
      <c r="L42" s="299"/>
      <c r="M42" s="295"/>
      <c r="N42" s="295"/>
      <c r="O42" s="299"/>
      <c r="P42" s="299"/>
      <c r="Q42" s="298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</row>
    <row r="43" spans="1:32" s="296" customFormat="1">
      <c r="A43" s="295"/>
      <c r="B43" s="297"/>
      <c r="C43" s="297"/>
      <c r="D43" s="295"/>
      <c r="E43" s="295"/>
      <c r="F43" s="295"/>
      <c r="G43" s="298"/>
      <c r="H43" s="299"/>
      <c r="I43" s="299"/>
      <c r="J43" s="298"/>
      <c r="K43" s="295"/>
      <c r="L43" s="299"/>
      <c r="M43" s="295"/>
      <c r="N43" s="295"/>
      <c r="O43" s="299"/>
      <c r="P43" s="299"/>
      <c r="Q43" s="298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</row>
    <row r="44" spans="1:32" s="296" customFormat="1">
      <c r="A44" s="295"/>
      <c r="B44" s="297"/>
      <c r="C44" s="297"/>
      <c r="D44" s="295"/>
      <c r="E44" s="295"/>
      <c r="F44" s="295"/>
      <c r="G44" s="298"/>
      <c r="H44" s="299"/>
      <c r="I44" s="299"/>
      <c r="J44" s="298"/>
      <c r="K44" s="295"/>
      <c r="L44" s="299"/>
      <c r="M44" s="295"/>
      <c r="N44" s="295"/>
      <c r="O44" s="299"/>
      <c r="P44" s="299"/>
      <c r="Q44" s="298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</row>
    <row r="45" spans="1:32" s="296" customFormat="1">
      <c r="A45" s="295"/>
      <c r="B45" s="297"/>
      <c r="C45" s="297"/>
      <c r="D45" s="295"/>
      <c r="E45" s="295"/>
      <c r="F45" s="295"/>
      <c r="G45" s="298"/>
      <c r="H45" s="299"/>
      <c r="I45" s="299"/>
      <c r="J45" s="298"/>
      <c r="K45" s="295"/>
      <c r="L45" s="299"/>
      <c r="M45" s="295"/>
      <c r="N45" s="295"/>
      <c r="O45" s="299"/>
      <c r="P45" s="299"/>
      <c r="Q45" s="298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</row>
    <row r="46" spans="1:32" s="303" customFormat="1">
      <c r="A46" s="280"/>
      <c r="B46" s="300"/>
      <c r="C46" s="300"/>
      <c r="D46" s="280"/>
      <c r="E46" s="280"/>
      <c r="F46" s="280"/>
      <c r="G46" s="301"/>
      <c r="H46" s="302"/>
      <c r="I46" s="302"/>
      <c r="J46" s="301"/>
      <c r="K46" s="280"/>
      <c r="L46" s="302"/>
      <c r="M46" s="280"/>
      <c r="N46" s="280"/>
      <c r="O46" s="302"/>
      <c r="P46" s="302"/>
      <c r="Q46" s="301"/>
      <c r="R46" s="280"/>
      <c r="S46" s="280"/>
      <c r="T46" s="295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</row>
    <row r="47" spans="1:32" s="303" customFormat="1">
      <c r="A47" s="280"/>
      <c r="B47" s="300"/>
      <c r="C47" s="300"/>
      <c r="D47" s="280"/>
      <c r="E47" s="280"/>
      <c r="F47" s="280"/>
      <c r="G47" s="301"/>
      <c r="H47" s="302"/>
      <c r="I47" s="302"/>
      <c r="J47" s="301"/>
      <c r="K47" s="280"/>
      <c r="L47" s="302"/>
      <c r="M47" s="280"/>
      <c r="N47" s="280"/>
      <c r="O47" s="302"/>
      <c r="P47" s="302"/>
      <c r="Q47" s="301"/>
      <c r="R47" s="280"/>
      <c r="S47" s="280"/>
      <c r="T47" s="295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</row>
    <row r="48" spans="1:32" s="303" customFormat="1">
      <c r="A48" s="280"/>
      <c r="B48" s="300"/>
      <c r="C48" s="300"/>
      <c r="D48" s="280"/>
      <c r="E48" s="280"/>
      <c r="F48" s="280"/>
      <c r="G48" s="301"/>
      <c r="H48" s="302"/>
      <c r="I48" s="302"/>
      <c r="J48" s="301"/>
      <c r="K48" s="280"/>
      <c r="L48" s="302"/>
      <c r="M48" s="280"/>
      <c r="N48" s="280"/>
      <c r="O48" s="302"/>
      <c r="P48" s="302"/>
      <c r="Q48" s="301"/>
      <c r="R48" s="280"/>
      <c r="S48" s="280"/>
      <c r="T48" s="295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</row>
    <row r="49" spans="1:32" s="303" customFormat="1">
      <c r="A49" s="280"/>
      <c r="B49" s="300"/>
      <c r="C49" s="300"/>
      <c r="D49" s="280"/>
      <c r="E49" s="280"/>
      <c r="F49" s="280"/>
      <c r="G49" s="301"/>
      <c r="H49" s="302"/>
      <c r="I49" s="302"/>
      <c r="J49" s="301"/>
      <c r="K49" s="280"/>
      <c r="L49" s="302"/>
      <c r="M49" s="280"/>
      <c r="N49" s="280"/>
      <c r="O49" s="302"/>
      <c r="P49" s="302"/>
      <c r="Q49" s="301"/>
      <c r="R49" s="280"/>
      <c r="S49" s="280"/>
      <c r="T49" s="295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</row>
    <row r="50" spans="1:32" s="303" customFormat="1">
      <c r="A50" s="280"/>
      <c r="B50" s="300"/>
      <c r="C50" s="300"/>
      <c r="D50" s="280"/>
      <c r="E50" s="280"/>
      <c r="F50" s="280"/>
      <c r="G50" s="301"/>
      <c r="H50" s="302"/>
      <c r="I50" s="302"/>
      <c r="J50" s="301"/>
      <c r="K50" s="280"/>
      <c r="L50" s="302"/>
      <c r="M50" s="280"/>
      <c r="N50" s="280"/>
      <c r="O50" s="302"/>
      <c r="P50" s="302"/>
      <c r="Q50" s="301"/>
      <c r="R50" s="280"/>
      <c r="S50" s="280"/>
      <c r="T50" s="295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</row>
    <row r="51" spans="1:32" s="303" customFormat="1">
      <c r="A51" s="280"/>
      <c r="B51" s="300"/>
      <c r="C51" s="300"/>
      <c r="D51" s="280"/>
      <c r="E51" s="280"/>
      <c r="F51" s="280"/>
      <c r="G51" s="301"/>
      <c r="H51" s="302"/>
      <c r="I51" s="302"/>
      <c r="J51" s="301"/>
      <c r="K51" s="280"/>
      <c r="L51" s="302"/>
      <c r="M51" s="280"/>
      <c r="N51" s="280"/>
      <c r="O51" s="302"/>
      <c r="P51" s="302"/>
      <c r="Q51" s="301"/>
      <c r="R51" s="280"/>
      <c r="S51" s="280"/>
      <c r="T51" s="295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</row>
    <row r="52" spans="1:32" s="303" customFormat="1">
      <c r="A52" s="280"/>
      <c r="B52" s="300"/>
      <c r="C52" s="300"/>
      <c r="D52" s="280"/>
      <c r="E52" s="280"/>
      <c r="F52" s="280"/>
      <c r="G52" s="301"/>
      <c r="H52" s="302"/>
      <c r="I52" s="302"/>
      <c r="J52" s="301"/>
      <c r="K52" s="280"/>
      <c r="L52" s="302"/>
      <c r="M52" s="280"/>
      <c r="N52" s="280"/>
      <c r="O52" s="302"/>
      <c r="P52" s="302"/>
      <c r="Q52" s="301"/>
      <c r="R52" s="280"/>
      <c r="S52" s="280"/>
      <c r="T52" s="295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</row>
    <row r="53" spans="1:32" s="303" customFormat="1">
      <c r="A53" s="280"/>
      <c r="B53" s="300"/>
      <c r="C53" s="300"/>
      <c r="D53" s="280"/>
      <c r="E53" s="280"/>
      <c r="F53" s="280"/>
      <c r="G53" s="301"/>
      <c r="H53" s="302"/>
      <c r="I53" s="302"/>
      <c r="J53" s="301"/>
      <c r="K53" s="280"/>
      <c r="L53" s="302"/>
      <c r="M53" s="280"/>
      <c r="N53" s="280"/>
      <c r="O53" s="302"/>
      <c r="P53" s="302"/>
      <c r="Q53" s="301"/>
      <c r="R53" s="280"/>
      <c r="S53" s="280"/>
      <c r="T53" s="295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</row>
    <row r="54" spans="1:32" s="303" customFormat="1">
      <c r="A54" s="280"/>
      <c r="B54" s="300"/>
      <c r="C54" s="300"/>
      <c r="D54" s="280"/>
      <c r="E54" s="280"/>
      <c r="F54" s="280"/>
      <c r="G54" s="301"/>
      <c r="H54" s="302"/>
      <c r="I54" s="302"/>
      <c r="J54" s="301"/>
      <c r="K54" s="280"/>
      <c r="L54" s="302"/>
      <c r="M54" s="280"/>
      <c r="N54" s="280"/>
      <c r="O54" s="302"/>
      <c r="P54" s="302"/>
      <c r="Q54" s="301"/>
      <c r="R54" s="280"/>
      <c r="S54" s="280"/>
      <c r="T54" s="295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</row>
    <row r="55" spans="1:32" s="303" customFormat="1">
      <c r="A55" s="280"/>
      <c r="B55" s="300"/>
      <c r="C55" s="300"/>
      <c r="D55" s="280"/>
      <c r="E55" s="280"/>
      <c r="F55" s="280"/>
      <c r="G55" s="301"/>
      <c r="H55" s="302"/>
      <c r="I55" s="302"/>
      <c r="J55" s="301"/>
      <c r="K55" s="280"/>
      <c r="L55" s="302"/>
      <c r="M55" s="280"/>
      <c r="N55" s="280"/>
      <c r="O55" s="302"/>
      <c r="P55" s="302"/>
      <c r="Q55" s="301"/>
      <c r="R55" s="280"/>
      <c r="S55" s="280"/>
      <c r="T55" s="295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</row>
    <row r="56" spans="1:32" s="303" customFormat="1">
      <c r="A56" s="280"/>
      <c r="B56" s="300"/>
      <c r="C56" s="300"/>
      <c r="D56" s="280"/>
      <c r="E56" s="280"/>
      <c r="F56" s="280"/>
      <c r="G56" s="301"/>
      <c r="H56" s="302"/>
      <c r="I56" s="302"/>
      <c r="J56" s="301"/>
      <c r="K56" s="280"/>
      <c r="L56" s="302"/>
      <c r="M56" s="280"/>
      <c r="N56" s="280"/>
      <c r="O56" s="302"/>
      <c r="P56" s="302"/>
      <c r="Q56" s="301"/>
      <c r="R56" s="280"/>
      <c r="S56" s="280"/>
      <c r="T56" s="295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</row>
    <row r="57" spans="1:32" s="303" customFormat="1">
      <c r="A57" s="280"/>
      <c r="B57" s="300"/>
      <c r="C57" s="300"/>
      <c r="D57" s="280"/>
      <c r="E57" s="280"/>
      <c r="F57" s="280"/>
      <c r="G57" s="301"/>
      <c r="H57" s="302"/>
      <c r="I57" s="302"/>
      <c r="J57" s="301"/>
      <c r="K57" s="280"/>
      <c r="L57" s="302"/>
      <c r="M57" s="280"/>
      <c r="N57" s="280"/>
      <c r="O57" s="302"/>
      <c r="P57" s="302"/>
      <c r="Q57" s="301"/>
      <c r="R57" s="280"/>
      <c r="S57" s="280"/>
      <c r="T57" s="295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</row>
    <row r="58" spans="1:32" s="303" customFormat="1">
      <c r="A58" s="280"/>
      <c r="B58" s="300"/>
      <c r="C58" s="300"/>
      <c r="D58" s="280"/>
      <c r="E58" s="280"/>
      <c r="F58" s="280"/>
      <c r="G58" s="301"/>
      <c r="H58" s="302"/>
      <c r="I58" s="302"/>
      <c r="J58" s="301"/>
      <c r="K58" s="280"/>
      <c r="L58" s="302"/>
      <c r="M58" s="280"/>
      <c r="N58" s="280"/>
      <c r="O58" s="302"/>
      <c r="P58" s="302"/>
      <c r="Q58" s="301"/>
      <c r="R58" s="280"/>
      <c r="S58" s="280"/>
      <c r="T58" s="295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</row>
    <row r="59" spans="1:32" s="303" customFormat="1">
      <c r="A59" s="280"/>
      <c r="B59" s="300"/>
      <c r="C59" s="300"/>
      <c r="D59" s="280"/>
      <c r="E59" s="280"/>
      <c r="F59" s="280"/>
      <c r="G59" s="301"/>
      <c r="H59" s="302"/>
      <c r="I59" s="302"/>
      <c r="J59" s="301"/>
      <c r="K59" s="280"/>
      <c r="L59" s="302"/>
      <c r="M59" s="280"/>
      <c r="N59" s="280"/>
      <c r="O59" s="302"/>
      <c r="P59" s="302"/>
      <c r="Q59" s="301"/>
      <c r="R59" s="280"/>
      <c r="S59" s="280"/>
      <c r="T59" s="295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</row>
    <row r="60" spans="1:32" s="303" customFormat="1">
      <c r="A60" s="280"/>
      <c r="B60" s="300"/>
      <c r="C60" s="300"/>
      <c r="D60" s="280"/>
      <c r="E60" s="280"/>
      <c r="F60" s="280"/>
      <c r="G60" s="301"/>
      <c r="H60" s="302"/>
      <c r="I60" s="302"/>
      <c r="J60" s="301"/>
      <c r="K60" s="280"/>
      <c r="L60" s="302"/>
      <c r="M60" s="280"/>
      <c r="N60" s="280"/>
      <c r="O60" s="302"/>
      <c r="P60" s="302"/>
      <c r="Q60" s="301"/>
      <c r="R60" s="280"/>
      <c r="S60" s="280"/>
      <c r="T60" s="295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</row>
    <row r="61" spans="1:32" s="303" customFormat="1">
      <c r="A61" s="280"/>
      <c r="B61" s="300"/>
      <c r="C61" s="300"/>
      <c r="D61" s="280"/>
      <c r="E61" s="280"/>
      <c r="F61" s="280"/>
      <c r="G61" s="301"/>
      <c r="H61" s="302"/>
      <c r="I61" s="302"/>
      <c r="J61" s="301"/>
      <c r="K61" s="280"/>
      <c r="L61" s="302"/>
      <c r="M61" s="280"/>
      <c r="N61" s="280"/>
      <c r="O61" s="302"/>
      <c r="P61" s="302"/>
      <c r="Q61" s="301"/>
      <c r="R61" s="280"/>
      <c r="S61" s="280"/>
      <c r="T61" s="295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</row>
    <row r="62" spans="1:32" s="303" customFormat="1">
      <c r="A62" s="280"/>
      <c r="B62" s="300"/>
      <c r="C62" s="300"/>
      <c r="D62" s="280"/>
      <c r="E62" s="280"/>
      <c r="F62" s="280"/>
      <c r="G62" s="301"/>
      <c r="H62" s="302"/>
      <c r="I62" s="302"/>
      <c r="J62" s="301"/>
      <c r="K62" s="280"/>
      <c r="L62" s="302"/>
      <c r="M62" s="280"/>
      <c r="N62" s="280"/>
      <c r="O62" s="302"/>
      <c r="P62" s="302"/>
      <c r="Q62" s="301"/>
      <c r="R62" s="280"/>
      <c r="S62" s="280"/>
      <c r="T62" s="295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</row>
    <row r="63" spans="1:32" s="303" customFormat="1">
      <c r="A63" s="280"/>
      <c r="B63" s="300"/>
      <c r="C63" s="300"/>
      <c r="D63" s="280"/>
      <c r="E63" s="280"/>
      <c r="F63" s="280"/>
      <c r="G63" s="301"/>
      <c r="H63" s="302"/>
      <c r="I63" s="302"/>
      <c r="J63" s="301"/>
      <c r="K63" s="280"/>
      <c r="L63" s="302"/>
      <c r="M63" s="280"/>
      <c r="N63" s="280"/>
      <c r="O63" s="302"/>
      <c r="P63" s="302"/>
      <c r="Q63" s="301"/>
      <c r="R63" s="280"/>
      <c r="S63" s="280"/>
      <c r="T63" s="295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</row>
    <row r="64" spans="1:32" s="303" customFormat="1">
      <c r="A64" s="280"/>
      <c r="B64" s="300"/>
      <c r="C64" s="300"/>
      <c r="D64" s="280"/>
      <c r="E64" s="280"/>
      <c r="F64" s="280"/>
      <c r="G64" s="301"/>
      <c r="H64" s="302"/>
      <c r="I64" s="302"/>
      <c r="J64" s="301"/>
      <c r="K64" s="280"/>
      <c r="L64" s="302"/>
      <c r="M64" s="280"/>
      <c r="N64" s="280"/>
      <c r="O64" s="302"/>
      <c r="P64" s="302"/>
      <c r="Q64" s="301"/>
      <c r="R64" s="280"/>
      <c r="S64" s="280"/>
      <c r="T64" s="295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</row>
    <row r="65" spans="1:32" s="303" customFormat="1">
      <c r="A65" s="280"/>
      <c r="B65" s="300"/>
      <c r="C65" s="300"/>
      <c r="D65" s="280"/>
      <c r="E65" s="280"/>
      <c r="F65" s="280"/>
      <c r="G65" s="301"/>
      <c r="H65" s="302"/>
      <c r="I65" s="302"/>
      <c r="J65" s="301"/>
      <c r="K65" s="280"/>
      <c r="L65" s="302"/>
      <c r="M65" s="280"/>
      <c r="N65" s="280"/>
      <c r="O65" s="302"/>
      <c r="P65" s="302"/>
      <c r="Q65" s="301"/>
      <c r="R65" s="280"/>
      <c r="S65" s="280"/>
      <c r="T65" s="295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</row>
    <row r="66" spans="1:32" s="303" customFormat="1">
      <c r="A66" s="280"/>
      <c r="B66" s="300"/>
      <c r="C66" s="300"/>
      <c r="D66" s="280"/>
      <c r="E66" s="280"/>
      <c r="F66" s="280"/>
      <c r="G66" s="301"/>
      <c r="H66" s="302"/>
      <c r="I66" s="302"/>
      <c r="J66" s="301"/>
      <c r="K66" s="280"/>
      <c r="L66" s="302"/>
      <c r="M66" s="280"/>
      <c r="N66" s="280"/>
      <c r="O66" s="302"/>
      <c r="P66" s="302"/>
      <c r="Q66" s="301"/>
      <c r="R66" s="280"/>
      <c r="S66" s="280"/>
      <c r="T66" s="295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</row>
    <row r="67" spans="1:32" s="303" customFormat="1">
      <c r="A67" s="280"/>
      <c r="B67" s="300"/>
      <c r="C67" s="300"/>
      <c r="D67" s="280"/>
      <c r="E67" s="280"/>
      <c r="F67" s="280"/>
      <c r="G67" s="301"/>
      <c r="H67" s="302"/>
      <c r="I67" s="302"/>
      <c r="J67" s="301"/>
      <c r="K67" s="280"/>
      <c r="L67" s="302"/>
      <c r="M67" s="280"/>
      <c r="N67" s="280"/>
      <c r="O67" s="302"/>
      <c r="P67" s="302"/>
      <c r="Q67" s="301"/>
      <c r="R67" s="280"/>
      <c r="S67" s="280"/>
      <c r="T67" s="295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</row>
    <row r="68" spans="1:32" s="303" customFormat="1">
      <c r="A68" s="280"/>
      <c r="B68" s="300"/>
      <c r="C68" s="300"/>
      <c r="D68" s="280"/>
      <c r="E68" s="280"/>
      <c r="F68" s="280"/>
      <c r="G68" s="301"/>
      <c r="H68" s="302"/>
      <c r="I68" s="302"/>
      <c r="J68" s="301"/>
      <c r="K68" s="280"/>
      <c r="L68" s="302"/>
      <c r="M68" s="280"/>
      <c r="N68" s="280"/>
      <c r="O68" s="302"/>
      <c r="P68" s="302"/>
      <c r="Q68" s="301"/>
      <c r="R68" s="280"/>
      <c r="S68" s="280"/>
      <c r="T68" s="295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</row>
    <row r="69" spans="1:32" s="303" customFormat="1">
      <c r="A69" s="280"/>
      <c r="B69" s="300"/>
      <c r="C69" s="300"/>
      <c r="D69" s="280"/>
      <c r="E69" s="280"/>
      <c r="F69" s="280"/>
      <c r="G69" s="301"/>
      <c r="H69" s="302"/>
      <c r="I69" s="302"/>
      <c r="J69" s="301"/>
      <c r="K69" s="280"/>
      <c r="L69" s="302"/>
      <c r="M69" s="280"/>
      <c r="N69" s="280"/>
      <c r="O69" s="302"/>
      <c r="P69" s="302"/>
      <c r="Q69" s="301"/>
      <c r="R69" s="280"/>
      <c r="S69" s="280"/>
      <c r="T69" s="295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</row>
    <row r="70" spans="1:32" s="303" customFormat="1">
      <c r="A70" s="280"/>
      <c r="B70" s="300"/>
      <c r="C70" s="300"/>
      <c r="D70" s="280"/>
      <c r="E70" s="280"/>
      <c r="F70" s="280"/>
      <c r="G70" s="301"/>
      <c r="H70" s="302"/>
      <c r="I70" s="302"/>
      <c r="J70" s="301"/>
      <c r="K70" s="280"/>
      <c r="L70" s="302"/>
      <c r="M70" s="280"/>
      <c r="N70" s="280"/>
      <c r="O70" s="302"/>
      <c r="P70" s="302"/>
      <c r="Q70" s="301"/>
      <c r="R70" s="280"/>
      <c r="S70" s="280"/>
      <c r="T70" s="295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</row>
    <row r="71" spans="1:32" s="303" customFormat="1">
      <c r="A71" s="280"/>
      <c r="B71" s="300"/>
      <c r="C71" s="300"/>
      <c r="D71" s="280"/>
      <c r="E71" s="280"/>
      <c r="F71" s="280"/>
      <c r="G71" s="301"/>
      <c r="H71" s="302"/>
      <c r="I71" s="302"/>
      <c r="J71" s="301"/>
      <c r="K71" s="280"/>
      <c r="L71" s="302"/>
      <c r="M71" s="280"/>
      <c r="N71" s="280"/>
      <c r="O71" s="302"/>
      <c r="P71" s="302"/>
      <c r="Q71" s="301"/>
      <c r="R71" s="280"/>
      <c r="S71" s="280"/>
      <c r="T71" s="295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</row>
    <row r="72" spans="1:32" s="303" customFormat="1">
      <c r="A72" s="280"/>
      <c r="B72" s="300"/>
      <c r="C72" s="300"/>
      <c r="D72" s="280"/>
      <c r="E72" s="280"/>
      <c r="F72" s="280"/>
      <c r="G72" s="301"/>
      <c r="H72" s="302"/>
      <c r="I72" s="302"/>
      <c r="J72" s="301"/>
      <c r="K72" s="280"/>
      <c r="L72" s="302"/>
      <c r="M72" s="280"/>
      <c r="N72" s="280"/>
      <c r="O72" s="302"/>
      <c r="P72" s="302"/>
      <c r="Q72" s="301"/>
      <c r="R72" s="280"/>
      <c r="S72" s="280"/>
      <c r="T72" s="295"/>
      <c r="U72" s="280"/>
      <c r="V72" s="280"/>
      <c r="W72" s="280"/>
      <c r="X72" s="280"/>
      <c r="Y72" s="280"/>
      <c r="Z72" s="280"/>
      <c r="AA72" s="280"/>
      <c r="AB72" s="280"/>
      <c r="AC72" s="280"/>
      <c r="AD72" s="280"/>
      <c r="AE72" s="280"/>
      <c r="AF72" s="280"/>
    </row>
    <row r="73" spans="1:32" s="303" customFormat="1">
      <c r="A73" s="280"/>
      <c r="B73" s="300"/>
      <c r="C73" s="300"/>
      <c r="D73" s="280"/>
      <c r="E73" s="280"/>
      <c r="F73" s="280"/>
      <c r="G73" s="301"/>
      <c r="H73" s="302"/>
      <c r="I73" s="302"/>
      <c r="J73" s="301"/>
      <c r="K73" s="280"/>
      <c r="L73" s="302"/>
      <c r="M73" s="280"/>
      <c r="N73" s="280"/>
      <c r="O73" s="302"/>
      <c r="P73" s="302"/>
      <c r="Q73" s="301"/>
      <c r="R73" s="280"/>
      <c r="S73" s="280"/>
      <c r="T73" s="295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</row>
    <row r="74" spans="1:32" s="303" customFormat="1">
      <c r="A74" s="280"/>
      <c r="B74" s="300"/>
      <c r="C74" s="300"/>
      <c r="D74" s="280"/>
      <c r="E74" s="280"/>
      <c r="F74" s="280"/>
      <c r="G74" s="301"/>
      <c r="H74" s="302"/>
      <c r="I74" s="302"/>
      <c r="J74" s="301"/>
      <c r="K74" s="280"/>
      <c r="L74" s="302"/>
      <c r="M74" s="280"/>
      <c r="N74" s="280"/>
      <c r="O74" s="302"/>
      <c r="P74" s="302"/>
      <c r="Q74" s="301"/>
      <c r="R74" s="280"/>
      <c r="S74" s="280"/>
      <c r="T74" s="295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</row>
    <row r="75" spans="1:32" s="303" customFormat="1">
      <c r="A75" s="280"/>
      <c r="B75" s="300"/>
      <c r="C75" s="300"/>
      <c r="D75" s="280"/>
      <c r="E75" s="280"/>
      <c r="F75" s="280"/>
      <c r="G75" s="301"/>
      <c r="H75" s="302"/>
      <c r="I75" s="302"/>
      <c r="J75" s="301"/>
      <c r="K75" s="280"/>
      <c r="L75" s="302"/>
      <c r="M75" s="280"/>
      <c r="N75" s="280"/>
      <c r="O75" s="302"/>
      <c r="P75" s="302"/>
      <c r="Q75" s="301"/>
      <c r="R75" s="280"/>
      <c r="S75" s="280"/>
      <c r="T75" s="295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</row>
    <row r="76" spans="1:32" s="303" customFormat="1">
      <c r="A76" s="280"/>
      <c r="B76" s="300"/>
      <c r="C76" s="300"/>
      <c r="D76" s="280"/>
      <c r="E76" s="280"/>
      <c r="F76" s="280"/>
      <c r="G76" s="301"/>
      <c r="H76" s="302"/>
      <c r="I76" s="302"/>
      <c r="J76" s="301"/>
      <c r="K76" s="280"/>
      <c r="L76" s="302"/>
      <c r="M76" s="280"/>
      <c r="N76" s="280"/>
      <c r="O76" s="302"/>
      <c r="P76" s="302"/>
      <c r="Q76" s="301"/>
      <c r="R76" s="280"/>
      <c r="S76" s="280"/>
      <c r="T76" s="295"/>
      <c r="U76" s="280"/>
      <c r="V76" s="280"/>
      <c r="W76" s="280"/>
      <c r="X76" s="280"/>
      <c r="Y76" s="280"/>
      <c r="Z76" s="280"/>
      <c r="AA76" s="280"/>
      <c r="AB76" s="280"/>
      <c r="AC76" s="280"/>
      <c r="AD76" s="280"/>
      <c r="AE76" s="280"/>
      <c r="AF76" s="280"/>
    </row>
    <row r="77" spans="1:32" s="303" customFormat="1">
      <c r="A77" s="280"/>
      <c r="B77" s="300"/>
      <c r="C77" s="300"/>
      <c r="D77" s="280"/>
      <c r="E77" s="280"/>
      <c r="F77" s="280"/>
      <c r="G77" s="301"/>
      <c r="H77" s="302"/>
      <c r="I77" s="302"/>
      <c r="J77" s="301"/>
      <c r="K77" s="280"/>
      <c r="L77" s="302"/>
      <c r="M77" s="280"/>
      <c r="N77" s="280"/>
      <c r="O77" s="302"/>
      <c r="P77" s="302"/>
      <c r="Q77" s="301"/>
      <c r="R77" s="280"/>
      <c r="S77" s="280"/>
      <c r="T77" s="295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</row>
    <row r="78" spans="1:32" s="303" customFormat="1">
      <c r="A78" s="280"/>
      <c r="B78" s="300"/>
      <c r="C78" s="300"/>
      <c r="D78" s="280"/>
      <c r="E78" s="280"/>
      <c r="F78" s="280"/>
      <c r="G78" s="301"/>
      <c r="H78" s="302"/>
      <c r="I78" s="302"/>
      <c r="J78" s="301"/>
      <c r="K78" s="280"/>
      <c r="L78" s="302"/>
      <c r="M78" s="280"/>
      <c r="N78" s="280"/>
      <c r="O78" s="302"/>
      <c r="P78" s="302"/>
      <c r="Q78" s="301"/>
      <c r="R78" s="280"/>
      <c r="S78" s="280"/>
      <c r="T78" s="295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</row>
    <row r="79" spans="1:32" s="303" customFormat="1">
      <c r="A79" s="280"/>
      <c r="B79" s="300"/>
      <c r="C79" s="300"/>
      <c r="D79" s="280"/>
      <c r="E79" s="280"/>
      <c r="F79" s="280"/>
      <c r="G79" s="301"/>
      <c r="H79" s="302"/>
      <c r="I79" s="302"/>
      <c r="J79" s="301"/>
      <c r="K79" s="280"/>
      <c r="L79" s="302"/>
      <c r="M79" s="280"/>
      <c r="N79" s="280"/>
      <c r="O79" s="302"/>
      <c r="P79" s="302"/>
      <c r="Q79" s="301"/>
      <c r="R79" s="280"/>
      <c r="S79" s="280"/>
      <c r="T79" s="295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0"/>
      <c r="AF79" s="280"/>
    </row>
    <row r="80" spans="1:32" s="303" customFormat="1">
      <c r="A80" s="280"/>
      <c r="B80" s="300"/>
      <c r="C80" s="300"/>
      <c r="D80" s="280"/>
      <c r="E80" s="280"/>
      <c r="F80" s="280"/>
      <c r="G80" s="301"/>
      <c r="H80" s="302"/>
      <c r="I80" s="302"/>
      <c r="J80" s="301"/>
      <c r="K80" s="280"/>
      <c r="L80" s="302"/>
      <c r="M80" s="280"/>
      <c r="N80" s="280"/>
      <c r="O80" s="302"/>
      <c r="P80" s="302"/>
      <c r="Q80" s="301"/>
      <c r="R80" s="280"/>
      <c r="S80" s="280"/>
      <c r="T80" s="295"/>
      <c r="U80" s="280"/>
      <c r="V80" s="280"/>
      <c r="W80" s="280"/>
      <c r="X80" s="280"/>
      <c r="Y80" s="280"/>
      <c r="Z80" s="280"/>
      <c r="AA80" s="280"/>
      <c r="AB80" s="280"/>
      <c r="AC80" s="280"/>
      <c r="AD80" s="280"/>
      <c r="AE80" s="280"/>
      <c r="AF80" s="280"/>
    </row>
    <row r="81" spans="1:32" s="303" customFormat="1">
      <c r="A81" s="280"/>
      <c r="B81" s="300"/>
      <c r="C81" s="300"/>
      <c r="D81" s="280"/>
      <c r="E81" s="280"/>
      <c r="F81" s="280"/>
      <c r="G81" s="301"/>
      <c r="H81" s="302"/>
      <c r="I81" s="302"/>
      <c r="J81" s="301"/>
      <c r="K81" s="280"/>
      <c r="L81" s="302"/>
      <c r="M81" s="280"/>
      <c r="N81" s="280"/>
      <c r="O81" s="302"/>
      <c r="P81" s="302"/>
      <c r="Q81" s="301"/>
      <c r="R81" s="280"/>
      <c r="S81" s="280"/>
      <c r="T81" s="295"/>
      <c r="U81" s="280"/>
      <c r="V81" s="280"/>
      <c r="W81" s="280"/>
      <c r="X81" s="280"/>
      <c r="Y81" s="280"/>
      <c r="Z81" s="280"/>
      <c r="AA81" s="280"/>
      <c r="AB81" s="280"/>
      <c r="AC81" s="280"/>
      <c r="AD81" s="280"/>
      <c r="AE81" s="280"/>
      <c r="AF81" s="280"/>
    </row>
    <row r="82" spans="1:32" s="303" customFormat="1">
      <c r="A82" s="280"/>
      <c r="B82" s="300"/>
      <c r="C82" s="300"/>
      <c r="D82" s="280"/>
      <c r="E82" s="280"/>
      <c r="F82" s="280"/>
      <c r="G82" s="301"/>
      <c r="H82" s="302"/>
      <c r="I82" s="302"/>
      <c r="J82" s="301"/>
      <c r="K82" s="280"/>
      <c r="L82" s="302"/>
      <c r="M82" s="280"/>
      <c r="N82" s="280"/>
      <c r="O82" s="302"/>
      <c r="P82" s="302"/>
      <c r="Q82" s="301"/>
      <c r="R82" s="280"/>
      <c r="S82" s="280"/>
      <c r="T82" s="295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</row>
    <row r="83" spans="1:32" s="303" customFormat="1">
      <c r="A83" s="280"/>
      <c r="B83" s="300"/>
      <c r="C83" s="300"/>
      <c r="D83" s="280"/>
      <c r="E83" s="280"/>
      <c r="F83" s="280"/>
      <c r="G83" s="301"/>
      <c r="H83" s="302"/>
      <c r="I83" s="302"/>
      <c r="J83" s="301"/>
      <c r="K83" s="280"/>
      <c r="L83" s="302"/>
      <c r="M83" s="280"/>
      <c r="N83" s="280"/>
      <c r="O83" s="302"/>
      <c r="P83" s="302"/>
      <c r="Q83" s="301"/>
      <c r="R83" s="280"/>
      <c r="S83" s="280"/>
      <c r="T83" s="295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</row>
    <row r="84" spans="1:32" s="303" customFormat="1">
      <c r="A84" s="280"/>
      <c r="B84" s="300"/>
      <c r="C84" s="300"/>
      <c r="D84" s="280"/>
      <c r="E84" s="280"/>
      <c r="F84" s="280"/>
      <c r="G84" s="301"/>
      <c r="H84" s="302"/>
      <c r="I84" s="302"/>
      <c r="J84" s="301"/>
      <c r="K84" s="280"/>
      <c r="L84" s="302"/>
      <c r="M84" s="280"/>
      <c r="N84" s="280"/>
      <c r="O84" s="302"/>
      <c r="P84" s="302"/>
      <c r="Q84" s="301"/>
      <c r="R84" s="280"/>
      <c r="S84" s="280"/>
      <c r="T84" s="295"/>
      <c r="U84" s="280"/>
      <c r="V84" s="280"/>
      <c r="W84" s="280"/>
      <c r="X84" s="280"/>
      <c r="Y84" s="280"/>
      <c r="Z84" s="280"/>
      <c r="AA84" s="280"/>
      <c r="AB84" s="280"/>
      <c r="AC84" s="280"/>
      <c r="AD84" s="280"/>
      <c r="AE84" s="280"/>
      <c r="AF84" s="280"/>
    </row>
    <row r="85" spans="1:32" s="303" customFormat="1">
      <c r="A85" s="280"/>
      <c r="B85" s="300"/>
      <c r="C85" s="300"/>
      <c r="D85" s="280"/>
      <c r="E85" s="280"/>
      <c r="F85" s="280"/>
      <c r="G85" s="301"/>
      <c r="H85" s="302"/>
      <c r="I85" s="302"/>
      <c r="J85" s="301"/>
      <c r="K85" s="280"/>
      <c r="L85" s="302"/>
      <c r="M85" s="280"/>
      <c r="N85" s="280"/>
      <c r="O85" s="302"/>
      <c r="P85" s="302"/>
      <c r="Q85" s="301"/>
      <c r="R85" s="280"/>
      <c r="S85" s="280"/>
      <c r="T85" s="295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</row>
    <row r="86" spans="1:32" s="303" customFormat="1">
      <c r="A86" s="280"/>
      <c r="B86" s="300"/>
      <c r="C86" s="300"/>
      <c r="D86" s="280"/>
      <c r="E86" s="280"/>
      <c r="F86" s="280"/>
      <c r="G86" s="301"/>
      <c r="H86" s="302"/>
      <c r="I86" s="302"/>
      <c r="J86" s="301"/>
      <c r="K86" s="280"/>
      <c r="L86" s="302"/>
      <c r="M86" s="280"/>
      <c r="N86" s="280"/>
      <c r="O86" s="302"/>
      <c r="P86" s="302"/>
      <c r="Q86" s="301"/>
      <c r="R86" s="280"/>
      <c r="S86" s="280"/>
      <c r="T86" s="295"/>
      <c r="U86" s="280"/>
      <c r="V86" s="280"/>
      <c r="W86" s="280"/>
      <c r="X86" s="280"/>
      <c r="Y86" s="280"/>
      <c r="Z86" s="280"/>
      <c r="AA86" s="280"/>
      <c r="AB86" s="280"/>
      <c r="AC86" s="280"/>
      <c r="AD86" s="280"/>
      <c r="AE86" s="280"/>
      <c r="AF86" s="280"/>
    </row>
    <row r="87" spans="1:32" s="303" customFormat="1">
      <c r="A87" s="280"/>
      <c r="B87" s="300"/>
      <c r="C87" s="300"/>
      <c r="D87" s="280"/>
      <c r="E87" s="280"/>
      <c r="F87" s="280"/>
      <c r="G87" s="301"/>
      <c r="H87" s="302"/>
      <c r="I87" s="302"/>
      <c r="J87" s="301"/>
      <c r="K87" s="280"/>
      <c r="L87" s="302"/>
      <c r="M87" s="280"/>
      <c r="N87" s="280"/>
      <c r="O87" s="302"/>
      <c r="P87" s="302"/>
      <c r="Q87" s="301"/>
      <c r="R87" s="280"/>
      <c r="S87" s="280"/>
      <c r="T87" s="295"/>
      <c r="U87" s="280"/>
      <c r="V87" s="280"/>
      <c r="W87" s="280"/>
      <c r="X87" s="280"/>
      <c r="Y87" s="280"/>
      <c r="Z87" s="280"/>
      <c r="AA87" s="280"/>
      <c r="AB87" s="280"/>
      <c r="AC87" s="280"/>
      <c r="AD87" s="280"/>
      <c r="AE87" s="280"/>
      <c r="AF87" s="280"/>
    </row>
    <row r="88" spans="1:32" s="303" customFormat="1">
      <c r="A88" s="280"/>
      <c r="B88" s="300"/>
      <c r="C88" s="300"/>
      <c r="D88" s="280"/>
      <c r="E88" s="280"/>
      <c r="F88" s="280"/>
      <c r="G88" s="301"/>
      <c r="H88" s="302"/>
      <c r="I88" s="302"/>
      <c r="J88" s="301"/>
      <c r="K88" s="280"/>
      <c r="L88" s="302"/>
      <c r="M88" s="280"/>
      <c r="N88" s="280"/>
      <c r="O88" s="302"/>
      <c r="P88" s="302"/>
      <c r="Q88" s="301"/>
      <c r="R88" s="280"/>
      <c r="S88" s="280"/>
      <c r="T88" s="295"/>
      <c r="U88" s="280"/>
      <c r="V88" s="280"/>
      <c r="W88" s="280"/>
      <c r="X88" s="280"/>
      <c r="Y88" s="280"/>
      <c r="Z88" s="280"/>
      <c r="AA88" s="280"/>
      <c r="AB88" s="280"/>
      <c r="AC88" s="280"/>
      <c r="AD88" s="280"/>
      <c r="AE88" s="280"/>
      <c r="AF88" s="280"/>
    </row>
    <row r="89" spans="1:32" s="303" customFormat="1">
      <c r="A89" s="280"/>
      <c r="B89" s="300"/>
      <c r="C89" s="300"/>
      <c r="D89" s="280"/>
      <c r="E89" s="280"/>
      <c r="F89" s="280"/>
      <c r="G89" s="301"/>
      <c r="H89" s="302"/>
      <c r="I89" s="302"/>
      <c r="J89" s="301"/>
      <c r="K89" s="280"/>
      <c r="L89" s="302"/>
      <c r="M89" s="280"/>
      <c r="N89" s="280"/>
      <c r="O89" s="302"/>
      <c r="P89" s="302"/>
      <c r="Q89" s="301"/>
      <c r="R89" s="280"/>
      <c r="S89" s="280"/>
      <c r="T89" s="295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</row>
    <row r="90" spans="1:32" s="303" customFormat="1">
      <c r="A90" s="280"/>
      <c r="B90" s="300"/>
      <c r="C90" s="300"/>
      <c r="D90" s="280"/>
      <c r="E90" s="280"/>
      <c r="F90" s="280"/>
      <c r="G90" s="301"/>
      <c r="H90" s="302"/>
      <c r="I90" s="302"/>
      <c r="J90" s="301"/>
      <c r="K90" s="280"/>
      <c r="L90" s="302"/>
      <c r="M90" s="280"/>
      <c r="N90" s="280"/>
      <c r="O90" s="302"/>
      <c r="P90" s="302"/>
      <c r="Q90" s="301"/>
      <c r="R90" s="280"/>
      <c r="S90" s="280"/>
      <c r="T90" s="295"/>
      <c r="U90" s="280"/>
      <c r="V90" s="280"/>
      <c r="W90" s="280"/>
      <c r="X90" s="280"/>
      <c r="Y90" s="280"/>
      <c r="Z90" s="280"/>
      <c r="AA90" s="280"/>
      <c r="AB90" s="280"/>
      <c r="AC90" s="280"/>
      <c r="AD90" s="280"/>
      <c r="AE90" s="280"/>
      <c r="AF90" s="280"/>
    </row>
    <row r="91" spans="1:32" s="303" customFormat="1">
      <c r="A91" s="280"/>
      <c r="B91" s="300"/>
      <c r="C91" s="300"/>
      <c r="D91" s="280"/>
      <c r="E91" s="280"/>
      <c r="F91" s="280"/>
      <c r="G91" s="301"/>
      <c r="H91" s="302"/>
      <c r="I91" s="302"/>
      <c r="J91" s="301"/>
      <c r="K91" s="280"/>
      <c r="L91" s="302"/>
      <c r="M91" s="280"/>
      <c r="N91" s="280"/>
      <c r="O91" s="302"/>
      <c r="P91" s="302"/>
      <c r="Q91" s="301"/>
      <c r="R91" s="280"/>
      <c r="S91" s="280"/>
      <c r="T91" s="295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</row>
    <row r="92" spans="1:32" s="303" customFormat="1">
      <c r="A92" s="280"/>
      <c r="B92" s="300"/>
      <c r="C92" s="300"/>
      <c r="D92" s="280"/>
      <c r="E92" s="280"/>
      <c r="F92" s="280"/>
      <c r="G92" s="301"/>
      <c r="H92" s="302"/>
      <c r="I92" s="302"/>
      <c r="J92" s="301"/>
      <c r="K92" s="280"/>
      <c r="L92" s="302"/>
      <c r="M92" s="280"/>
      <c r="N92" s="280"/>
      <c r="O92" s="302"/>
      <c r="P92" s="302"/>
      <c r="Q92" s="301"/>
      <c r="R92" s="280"/>
      <c r="S92" s="280"/>
      <c r="T92" s="295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</row>
    <row r="93" spans="1:32" s="303" customFormat="1">
      <c r="A93" s="280"/>
      <c r="B93" s="300"/>
      <c r="C93" s="300"/>
      <c r="D93" s="280"/>
      <c r="E93" s="280"/>
      <c r="F93" s="280"/>
      <c r="G93" s="301"/>
      <c r="H93" s="302"/>
      <c r="I93" s="302"/>
      <c r="J93" s="301"/>
      <c r="K93" s="280"/>
      <c r="L93" s="302"/>
      <c r="M93" s="280"/>
      <c r="N93" s="280"/>
      <c r="O93" s="302"/>
      <c r="P93" s="302"/>
      <c r="Q93" s="301"/>
      <c r="R93" s="280"/>
      <c r="S93" s="280"/>
      <c r="T93" s="295"/>
      <c r="U93" s="280"/>
      <c r="V93" s="280"/>
      <c r="W93" s="280"/>
      <c r="X93" s="280"/>
      <c r="Y93" s="280"/>
      <c r="Z93" s="280"/>
      <c r="AA93" s="280"/>
      <c r="AB93" s="280"/>
      <c r="AC93" s="280"/>
      <c r="AD93" s="280"/>
      <c r="AE93" s="280"/>
      <c r="AF93" s="280"/>
    </row>
    <row r="94" spans="1:32" s="303" customFormat="1">
      <c r="A94" s="280"/>
      <c r="B94" s="300"/>
      <c r="C94" s="300"/>
      <c r="D94" s="280"/>
      <c r="E94" s="280"/>
      <c r="F94" s="280"/>
      <c r="G94" s="301"/>
      <c r="H94" s="302"/>
      <c r="I94" s="302"/>
      <c r="J94" s="301"/>
      <c r="K94" s="280"/>
      <c r="L94" s="302"/>
      <c r="M94" s="280"/>
      <c r="N94" s="280"/>
      <c r="O94" s="302"/>
      <c r="P94" s="302"/>
      <c r="Q94" s="301"/>
      <c r="R94" s="280"/>
      <c r="S94" s="280"/>
      <c r="T94" s="295"/>
      <c r="U94" s="280"/>
      <c r="V94" s="280"/>
      <c r="W94" s="280"/>
      <c r="X94" s="280"/>
      <c r="Y94" s="280"/>
      <c r="Z94" s="280"/>
      <c r="AA94" s="280"/>
      <c r="AB94" s="280"/>
      <c r="AC94" s="280"/>
      <c r="AD94" s="280"/>
      <c r="AE94" s="280"/>
      <c r="AF94" s="280"/>
    </row>
    <row r="95" spans="1:32" s="303" customFormat="1">
      <c r="A95" s="280"/>
      <c r="B95" s="300"/>
      <c r="C95" s="300"/>
      <c r="D95" s="280"/>
      <c r="E95" s="280"/>
      <c r="F95" s="280"/>
      <c r="G95" s="301"/>
      <c r="H95" s="302"/>
      <c r="I95" s="302"/>
      <c r="J95" s="301"/>
      <c r="K95" s="280"/>
      <c r="L95" s="302"/>
      <c r="M95" s="280"/>
      <c r="N95" s="280"/>
      <c r="O95" s="302"/>
      <c r="P95" s="302"/>
      <c r="Q95" s="301"/>
      <c r="R95" s="280"/>
      <c r="S95" s="280"/>
      <c r="T95" s="295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</row>
    <row r="96" spans="1:32" s="303" customFormat="1">
      <c r="A96" s="280"/>
      <c r="B96" s="300"/>
      <c r="C96" s="300"/>
      <c r="D96" s="280"/>
      <c r="E96" s="280"/>
      <c r="F96" s="280"/>
      <c r="G96" s="301"/>
      <c r="H96" s="302"/>
      <c r="I96" s="302"/>
      <c r="J96" s="301"/>
      <c r="K96" s="280"/>
      <c r="L96" s="302"/>
      <c r="M96" s="280"/>
      <c r="N96" s="280"/>
      <c r="O96" s="302"/>
      <c r="P96" s="302"/>
      <c r="Q96" s="301"/>
      <c r="R96" s="280"/>
      <c r="S96" s="280"/>
      <c r="T96" s="295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80"/>
      <c r="AF96" s="280"/>
    </row>
    <row r="97" spans="1:32" s="303" customFormat="1">
      <c r="A97" s="280"/>
      <c r="B97" s="300"/>
      <c r="C97" s="300"/>
      <c r="D97" s="280"/>
      <c r="E97" s="280"/>
      <c r="F97" s="280"/>
      <c r="G97" s="301"/>
      <c r="H97" s="302"/>
      <c r="I97" s="302"/>
      <c r="J97" s="301"/>
      <c r="K97" s="280"/>
      <c r="L97" s="302"/>
      <c r="M97" s="280"/>
      <c r="N97" s="280"/>
      <c r="O97" s="302"/>
      <c r="P97" s="302"/>
      <c r="Q97" s="301"/>
      <c r="R97" s="280"/>
      <c r="S97" s="280"/>
      <c r="T97" s="295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  <c r="AE97" s="280"/>
      <c r="AF97" s="280"/>
    </row>
    <row r="98" spans="1:32" s="303" customFormat="1">
      <c r="A98" s="280"/>
      <c r="B98" s="300"/>
      <c r="C98" s="300"/>
      <c r="D98" s="280"/>
      <c r="E98" s="280"/>
      <c r="F98" s="280"/>
      <c r="G98" s="301"/>
      <c r="H98" s="302"/>
      <c r="I98" s="302"/>
      <c r="J98" s="301"/>
      <c r="K98" s="280"/>
      <c r="L98" s="302"/>
      <c r="M98" s="280"/>
      <c r="N98" s="280"/>
      <c r="O98" s="302"/>
      <c r="P98" s="302"/>
      <c r="Q98" s="301"/>
      <c r="R98" s="280"/>
      <c r="S98" s="280"/>
      <c r="T98" s="295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  <c r="AE98" s="280"/>
      <c r="AF98" s="280"/>
    </row>
    <row r="99" spans="1:32" s="303" customFormat="1">
      <c r="A99" s="280"/>
      <c r="B99" s="300"/>
      <c r="C99" s="300"/>
      <c r="D99" s="280"/>
      <c r="E99" s="280"/>
      <c r="F99" s="280"/>
      <c r="G99" s="301"/>
      <c r="H99" s="302"/>
      <c r="I99" s="302"/>
      <c r="J99" s="301"/>
      <c r="K99" s="280"/>
      <c r="L99" s="302"/>
      <c r="M99" s="280"/>
      <c r="N99" s="280"/>
      <c r="O99" s="302"/>
      <c r="P99" s="302"/>
      <c r="Q99" s="301"/>
      <c r="R99" s="280"/>
      <c r="S99" s="280"/>
      <c r="T99" s="295"/>
      <c r="U99" s="280"/>
      <c r="V99" s="280"/>
      <c r="W99" s="280"/>
      <c r="X99" s="280"/>
      <c r="Y99" s="280"/>
      <c r="Z99" s="280"/>
      <c r="AA99" s="280"/>
      <c r="AB99" s="280"/>
      <c r="AC99" s="280"/>
      <c r="AD99" s="280"/>
      <c r="AE99" s="280"/>
      <c r="AF99" s="280"/>
    </row>
    <row r="100" spans="1:32" s="303" customFormat="1">
      <c r="A100" s="280"/>
      <c r="B100" s="300"/>
      <c r="C100" s="300"/>
      <c r="D100" s="280"/>
      <c r="E100" s="280"/>
      <c r="F100" s="280"/>
      <c r="G100" s="301"/>
      <c r="H100" s="302"/>
      <c r="I100" s="302"/>
      <c r="J100" s="301"/>
      <c r="K100" s="280"/>
      <c r="L100" s="302"/>
      <c r="M100" s="280"/>
      <c r="N100" s="280"/>
      <c r="O100" s="302"/>
      <c r="P100" s="302"/>
      <c r="Q100" s="301"/>
      <c r="R100" s="280"/>
      <c r="S100" s="280"/>
      <c r="T100" s="295"/>
      <c r="U100" s="280"/>
      <c r="V100" s="280"/>
      <c r="W100" s="280"/>
      <c r="X100" s="280"/>
      <c r="Y100" s="280"/>
      <c r="Z100" s="280"/>
      <c r="AA100" s="280"/>
      <c r="AB100" s="280"/>
      <c r="AC100" s="280"/>
      <c r="AD100" s="280"/>
      <c r="AE100" s="280"/>
      <c r="AF100" s="280"/>
    </row>
    <row r="101" spans="1:32" s="303" customFormat="1">
      <c r="A101" s="280"/>
      <c r="B101" s="300"/>
      <c r="C101" s="300"/>
      <c r="D101" s="280"/>
      <c r="E101" s="280"/>
      <c r="F101" s="280"/>
      <c r="G101" s="301"/>
      <c r="H101" s="302"/>
      <c r="I101" s="302"/>
      <c r="J101" s="301"/>
      <c r="K101" s="280"/>
      <c r="L101" s="302"/>
      <c r="M101" s="280"/>
      <c r="N101" s="280"/>
      <c r="O101" s="302"/>
      <c r="P101" s="302"/>
      <c r="Q101" s="301"/>
      <c r="R101" s="280"/>
      <c r="S101" s="280"/>
      <c r="T101" s="295"/>
      <c r="U101" s="280"/>
      <c r="V101" s="280"/>
      <c r="W101" s="280"/>
      <c r="X101" s="280"/>
      <c r="Y101" s="280"/>
      <c r="Z101" s="280"/>
      <c r="AA101" s="280"/>
      <c r="AB101" s="280"/>
      <c r="AC101" s="280"/>
      <c r="AD101" s="280"/>
      <c r="AE101" s="280"/>
      <c r="AF101" s="280"/>
    </row>
    <row r="102" spans="1:32" s="303" customFormat="1">
      <c r="A102" s="280"/>
      <c r="B102" s="300"/>
      <c r="C102" s="300"/>
      <c r="D102" s="280"/>
      <c r="E102" s="280"/>
      <c r="F102" s="280"/>
      <c r="G102" s="301"/>
      <c r="H102" s="302"/>
      <c r="I102" s="302"/>
      <c r="J102" s="301"/>
      <c r="K102" s="280"/>
      <c r="L102" s="302"/>
      <c r="M102" s="280"/>
      <c r="N102" s="280"/>
      <c r="O102" s="302"/>
      <c r="P102" s="302"/>
      <c r="Q102" s="301"/>
      <c r="R102" s="280"/>
      <c r="S102" s="280"/>
      <c r="T102" s="295"/>
      <c r="U102" s="280"/>
      <c r="V102" s="280"/>
      <c r="W102" s="280"/>
      <c r="X102" s="280"/>
      <c r="Y102" s="280"/>
      <c r="Z102" s="280"/>
      <c r="AA102" s="280"/>
      <c r="AB102" s="280"/>
      <c r="AC102" s="280"/>
      <c r="AD102" s="280"/>
      <c r="AE102" s="280"/>
      <c r="AF102" s="280"/>
    </row>
    <row r="103" spans="1:32" s="303" customFormat="1">
      <c r="A103" s="280"/>
      <c r="B103" s="300"/>
      <c r="C103" s="300"/>
      <c r="D103" s="280"/>
      <c r="E103" s="280"/>
      <c r="F103" s="280"/>
      <c r="G103" s="301"/>
      <c r="H103" s="302"/>
      <c r="I103" s="302"/>
      <c r="J103" s="301"/>
      <c r="K103" s="280"/>
      <c r="L103" s="302"/>
      <c r="M103" s="280"/>
      <c r="N103" s="280"/>
      <c r="O103" s="302"/>
      <c r="P103" s="302"/>
      <c r="Q103" s="301"/>
      <c r="R103" s="280"/>
      <c r="S103" s="280"/>
      <c r="T103" s="295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  <c r="AE103" s="280"/>
      <c r="AF103" s="280"/>
    </row>
    <row r="104" spans="1:32" s="303" customFormat="1">
      <c r="A104" s="280"/>
      <c r="B104" s="300"/>
      <c r="C104" s="300"/>
      <c r="D104" s="280"/>
      <c r="E104" s="280"/>
      <c r="F104" s="280"/>
      <c r="G104" s="301"/>
      <c r="H104" s="302"/>
      <c r="I104" s="302"/>
      <c r="J104" s="301"/>
      <c r="K104" s="280"/>
      <c r="L104" s="302"/>
      <c r="M104" s="280"/>
      <c r="N104" s="280"/>
      <c r="O104" s="302"/>
      <c r="P104" s="302"/>
      <c r="Q104" s="301"/>
      <c r="R104" s="280"/>
      <c r="S104" s="280"/>
      <c r="T104" s="295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0"/>
      <c r="AF104" s="280"/>
    </row>
    <row r="105" spans="1:32" s="303" customFormat="1">
      <c r="A105" s="280"/>
      <c r="B105" s="300"/>
      <c r="C105" s="300"/>
      <c r="D105" s="280"/>
      <c r="E105" s="280"/>
      <c r="F105" s="280"/>
      <c r="G105" s="301"/>
      <c r="H105" s="302"/>
      <c r="I105" s="302"/>
      <c r="J105" s="301"/>
      <c r="K105" s="280"/>
      <c r="L105" s="302"/>
      <c r="M105" s="280"/>
      <c r="N105" s="280"/>
      <c r="O105" s="302"/>
      <c r="P105" s="302"/>
      <c r="Q105" s="301"/>
      <c r="R105" s="280"/>
      <c r="S105" s="280"/>
      <c r="T105" s="295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  <c r="AE105" s="280"/>
      <c r="AF105" s="280"/>
    </row>
    <row r="106" spans="1:32" s="303" customFormat="1">
      <c r="A106" s="280"/>
      <c r="B106" s="300"/>
      <c r="C106" s="300"/>
      <c r="D106" s="280"/>
      <c r="E106" s="280"/>
      <c r="F106" s="280"/>
      <c r="G106" s="301"/>
      <c r="H106" s="302"/>
      <c r="I106" s="302"/>
      <c r="J106" s="301"/>
      <c r="K106" s="280"/>
      <c r="L106" s="302"/>
      <c r="M106" s="280"/>
      <c r="N106" s="280"/>
      <c r="O106" s="302"/>
      <c r="P106" s="302"/>
      <c r="Q106" s="301"/>
      <c r="R106" s="280"/>
      <c r="S106" s="280"/>
      <c r="T106" s="295"/>
      <c r="U106" s="280"/>
      <c r="V106" s="280"/>
      <c r="W106" s="280"/>
      <c r="X106" s="280"/>
      <c r="Y106" s="280"/>
      <c r="Z106" s="280"/>
      <c r="AA106" s="280"/>
      <c r="AB106" s="280"/>
      <c r="AC106" s="280"/>
      <c r="AD106" s="280"/>
      <c r="AE106" s="280"/>
      <c r="AF106" s="280"/>
    </row>
    <row r="107" spans="1:32" s="303" customFormat="1">
      <c r="A107" s="280"/>
      <c r="B107" s="300"/>
      <c r="C107" s="300"/>
      <c r="D107" s="280"/>
      <c r="E107" s="280"/>
      <c r="F107" s="280"/>
      <c r="G107" s="301"/>
      <c r="H107" s="302"/>
      <c r="I107" s="302"/>
      <c r="J107" s="301"/>
      <c r="K107" s="280"/>
      <c r="L107" s="302"/>
      <c r="M107" s="280"/>
      <c r="N107" s="280"/>
      <c r="O107" s="302"/>
      <c r="P107" s="302"/>
      <c r="Q107" s="301"/>
      <c r="R107" s="280"/>
      <c r="S107" s="280"/>
      <c r="T107" s="295"/>
      <c r="U107" s="280"/>
      <c r="V107" s="280"/>
      <c r="W107" s="280"/>
      <c r="X107" s="280"/>
      <c r="Y107" s="280"/>
      <c r="Z107" s="280"/>
      <c r="AA107" s="280"/>
      <c r="AB107" s="280"/>
      <c r="AC107" s="280"/>
      <c r="AD107" s="280"/>
      <c r="AE107" s="280"/>
      <c r="AF107" s="280"/>
    </row>
    <row r="108" spans="1:32" s="303" customFormat="1">
      <c r="A108" s="280"/>
      <c r="B108" s="300"/>
      <c r="C108" s="300"/>
      <c r="D108" s="280"/>
      <c r="E108" s="280"/>
      <c r="F108" s="280"/>
      <c r="G108" s="301"/>
      <c r="H108" s="302"/>
      <c r="I108" s="302"/>
      <c r="J108" s="301"/>
      <c r="K108" s="280"/>
      <c r="L108" s="302"/>
      <c r="M108" s="280"/>
      <c r="N108" s="280"/>
      <c r="O108" s="302"/>
      <c r="P108" s="302"/>
      <c r="Q108" s="301"/>
      <c r="R108" s="280"/>
      <c r="S108" s="280"/>
      <c r="T108" s="295"/>
      <c r="U108" s="280"/>
      <c r="V108" s="280"/>
      <c r="W108" s="280"/>
      <c r="X108" s="280"/>
      <c r="Y108" s="280"/>
      <c r="Z108" s="280"/>
      <c r="AA108" s="280"/>
      <c r="AB108" s="280"/>
      <c r="AC108" s="280"/>
      <c r="AD108" s="280"/>
      <c r="AE108" s="280"/>
      <c r="AF108" s="280"/>
    </row>
    <row r="109" spans="1:32" s="303" customFormat="1">
      <c r="A109" s="280"/>
      <c r="B109" s="300"/>
      <c r="C109" s="300"/>
      <c r="D109" s="280"/>
      <c r="E109" s="280"/>
      <c r="F109" s="280"/>
      <c r="G109" s="301"/>
      <c r="H109" s="302"/>
      <c r="I109" s="302"/>
      <c r="J109" s="301"/>
      <c r="K109" s="280"/>
      <c r="L109" s="302"/>
      <c r="M109" s="280"/>
      <c r="N109" s="280"/>
      <c r="O109" s="302"/>
      <c r="P109" s="302"/>
      <c r="Q109" s="301"/>
      <c r="R109" s="280"/>
      <c r="S109" s="280"/>
      <c r="T109" s="295"/>
      <c r="U109" s="280"/>
      <c r="V109" s="280"/>
      <c r="W109" s="280"/>
      <c r="X109" s="280"/>
      <c r="Y109" s="280"/>
      <c r="Z109" s="280"/>
      <c r="AA109" s="280"/>
      <c r="AB109" s="280"/>
      <c r="AC109" s="280"/>
      <c r="AD109" s="280"/>
      <c r="AE109" s="280"/>
      <c r="AF109" s="280"/>
    </row>
    <row r="110" spans="1:32" s="303" customFormat="1">
      <c r="A110" s="280"/>
      <c r="B110" s="300"/>
      <c r="C110" s="300"/>
      <c r="D110" s="280"/>
      <c r="E110" s="280"/>
      <c r="F110" s="280"/>
      <c r="G110" s="301"/>
      <c r="H110" s="302"/>
      <c r="I110" s="302"/>
      <c r="J110" s="301"/>
      <c r="K110" s="280"/>
      <c r="L110" s="302"/>
      <c r="M110" s="280"/>
      <c r="N110" s="280"/>
      <c r="O110" s="302"/>
      <c r="P110" s="302"/>
      <c r="Q110" s="301"/>
      <c r="R110" s="280"/>
      <c r="S110" s="280"/>
      <c r="T110" s="295"/>
      <c r="U110" s="280"/>
      <c r="V110" s="280"/>
      <c r="W110" s="280"/>
      <c r="X110" s="280"/>
      <c r="Y110" s="280"/>
      <c r="Z110" s="280"/>
      <c r="AA110" s="280"/>
      <c r="AB110" s="280"/>
      <c r="AC110" s="280"/>
      <c r="AD110" s="280"/>
      <c r="AE110" s="280"/>
      <c r="AF110" s="280"/>
    </row>
    <row r="111" spans="1:32" s="303" customFormat="1">
      <c r="A111" s="280"/>
      <c r="B111" s="300"/>
      <c r="C111" s="300"/>
      <c r="D111" s="280"/>
      <c r="E111" s="280"/>
      <c r="F111" s="280"/>
      <c r="G111" s="301"/>
      <c r="H111" s="302"/>
      <c r="I111" s="302"/>
      <c r="J111" s="301"/>
      <c r="K111" s="280"/>
      <c r="L111" s="302"/>
      <c r="M111" s="280"/>
      <c r="N111" s="280"/>
      <c r="O111" s="302"/>
      <c r="P111" s="302"/>
      <c r="Q111" s="301"/>
      <c r="R111" s="280"/>
      <c r="S111" s="280"/>
      <c r="T111" s="295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0"/>
      <c r="AF111" s="280"/>
    </row>
    <row r="112" spans="1:32" s="303" customFormat="1">
      <c r="A112" s="280"/>
      <c r="B112" s="300"/>
      <c r="C112" s="300"/>
      <c r="D112" s="280"/>
      <c r="E112" s="280"/>
      <c r="F112" s="280"/>
      <c r="G112" s="301"/>
      <c r="H112" s="302"/>
      <c r="I112" s="302"/>
      <c r="J112" s="301"/>
      <c r="K112" s="280"/>
      <c r="L112" s="302"/>
      <c r="M112" s="280"/>
      <c r="N112" s="280"/>
      <c r="O112" s="302"/>
      <c r="P112" s="302"/>
      <c r="Q112" s="301"/>
      <c r="R112" s="280"/>
      <c r="S112" s="280"/>
      <c r="T112" s="295"/>
      <c r="U112" s="280"/>
      <c r="V112" s="280"/>
      <c r="W112" s="280"/>
      <c r="X112" s="280"/>
      <c r="Y112" s="280"/>
      <c r="Z112" s="280"/>
      <c r="AA112" s="280"/>
      <c r="AB112" s="280"/>
      <c r="AC112" s="280"/>
      <c r="AD112" s="280"/>
      <c r="AE112" s="280"/>
      <c r="AF112" s="280"/>
    </row>
    <row r="113" spans="1:32" s="303" customFormat="1">
      <c r="A113" s="280"/>
      <c r="B113" s="300"/>
      <c r="C113" s="300"/>
      <c r="D113" s="280"/>
      <c r="E113" s="280"/>
      <c r="F113" s="280"/>
      <c r="G113" s="301"/>
      <c r="H113" s="302"/>
      <c r="I113" s="302"/>
      <c r="J113" s="301"/>
      <c r="K113" s="280"/>
      <c r="L113" s="302"/>
      <c r="M113" s="280"/>
      <c r="N113" s="280"/>
      <c r="O113" s="302"/>
      <c r="P113" s="302"/>
      <c r="Q113" s="301"/>
      <c r="R113" s="280"/>
      <c r="S113" s="280"/>
      <c r="T113" s="295"/>
      <c r="U113" s="280"/>
      <c r="V113" s="280"/>
      <c r="W113" s="280"/>
      <c r="X113" s="280"/>
      <c r="Y113" s="280"/>
      <c r="Z113" s="280"/>
      <c r="AA113" s="280"/>
      <c r="AB113" s="280"/>
      <c r="AC113" s="280"/>
      <c r="AD113" s="280"/>
      <c r="AE113" s="280"/>
      <c r="AF113" s="280"/>
    </row>
    <row r="114" spans="1:32" s="303" customFormat="1">
      <c r="A114" s="280"/>
      <c r="B114" s="300"/>
      <c r="C114" s="300"/>
      <c r="D114" s="280"/>
      <c r="E114" s="280"/>
      <c r="F114" s="280"/>
      <c r="G114" s="301"/>
      <c r="H114" s="302"/>
      <c r="I114" s="302"/>
      <c r="J114" s="301"/>
      <c r="K114" s="280"/>
      <c r="L114" s="302"/>
      <c r="M114" s="280"/>
      <c r="N114" s="280"/>
      <c r="O114" s="302"/>
      <c r="P114" s="302"/>
      <c r="Q114" s="301"/>
      <c r="R114" s="280"/>
      <c r="S114" s="280"/>
      <c r="T114" s="295"/>
      <c r="U114" s="280"/>
      <c r="V114" s="280"/>
      <c r="W114" s="280"/>
      <c r="X114" s="280"/>
      <c r="Y114" s="280"/>
      <c r="Z114" s="280"/>
      <c r="AA114" s="280"/>
      <c r="AB114" s="280"/>
      <c r="AC114" s="280"/>
      <c r="AD114" s="280"/>
      <c r="AE114" s="280"/>
      <c r="AF114" s="280"/>
    </row>
    <row r="115" spans="1:32" s="303" customFormat="1">
      <c r="A115" s="280"/>
      <c r="B115" s="300"/>
      <c r="C115" s="300"/>
      <c r="D115" s="280"/>
      <c r="E115" s="280"/>
      <c r="F115" s="280"/>
      <c r="G115" s="301"/>
      <c r="H115" s="302"/>
      <c r="I115" s="302"/>
      <c r="J115" s="301"/>
      <c r="K115" s="280"/>
      <c r="L115" s="302"/>
      <c r="M115" s="280"/>
      <c r="N115" s="280"/>
      <c r="O115" s="302"/>
      <c r="P115" s="302"/>
      <c r="Q115" s="301"/>
      <c r="R115" s="280"/>
      <c r="S115" s="280"/>
      <c r="T115" s="295"/>
      <c r="U115" s="280"/>
      <c r="V115" s="280"/>
      <c r="W115" s="280"/>
      <c r="X115" s="280"/>
      <c r="Y115" s="280"/>
      <c r="Z115" s="280"/>
      <c r="AA115" s="280"/>
      <c r="AB115" s="280"/>
      <c r="AC115" s="280"/>
      <c r="AD115" s="280"/>
      <c r="AE115" s="280"/>
      <c r="AF115" s="280"/>
    </row>
    <row r="116" spans="1:32" s="303" customFormat="1">
      <c r="A116" s="280"/>
      <c r="B116" s="300"/>
      <c r="C116" s="300"/>
      <c r="D116" s="280"/>
      <c r="E116" s="280"/>
      <c r="F116" s="280"/>
      <c r="G116" s="301"/>
      <c r="H116" s="302"/>
      <c r="I116" s="302"/>
      <c r="J116" s="301"/>
      <c r="K116" s="280"/>
      <c r="L116" s="302"/>
      <c r="M116" s="280"/>
      <c r="N116" s="280"/>
      <c r="O116" s="302"/>
      <c r="P116" s="302"/>
      <c r="Q116" s="301"/>
      <c r="R116" s="280"/>
      <c r="S116" s="280"/>
      <c r="T116" s="295"/>
      <c r="U116" s="280"/>
      <c r="V116" s="280"/>
      <c r="W116" s="280"/>
      <c r="X116" s="280"/>
      <c r="Y116" s="280"/>
      <c r="Z116" s="280"/>
      <c r="AA116" s="280"/>
      <c r="AB116" s="280"/>
      <c r="AC116" s="280"/>
      <c r="AD116" s="280"/>
      <c r="AE116" s="280"/>
      <c r="AF116" s="280"/>
    </row>
    <row r="117" spans="1:32" s="303" customFormat="1">
      <c r="A117" s="280"/>
      <c r="B117" s="300"/>
      <c r="C117" s="300"/>
      <c r="D117" s="280"/>
      <c r="E117" s="280"/>
      <c r="F117" s="280"/>
      <c r="G117" s="301"/>
      <c r="H117" s="302"/>
      <c r="I117" s="302"/>
      <c r="J117" s="301"/>
      <c r="K117" s="280"/>
      <c r="L117" s="302"/>
      <c r="M117" s="280"/>
      <c r="N117" s="280"/>
      <c r="O117" s="302"/>
      <c r="P117" s="302"/>
      <c r="Q117" s="301"/>
      <c r="R117" s="280"/>
      <c r="S117" s="280"/>
      <c r="T117" s="295"/>
      <c r="U117" s="280"/>
      <c r="V117" s="280"/>
      <c r="W117" s="280"/>
      <c r="X117" s="280"/>
      <c r="Y117" s="280"/>
      <c r="Z117" s="280"/>
      <c r="AA117" s="280"/>
      <c r="AB117" s="280"/>
      <c r="AC117" s="280"/>
      <c r="AD117" s="280"/>
      <c r="AE117" s="280"/>
      <c r="AF117" s="280"/>
    </row>
    <row r="118" spans="1:32" s="303" customFormat="1">
      <c r="A118" s="280"/>
      <c r="B118" s="300"/>
      <c r="C118" s="300"/>
      <c r="D118" s="280"/>
      <c r="E118" s="280"/>
      <c r="F118" s="280"/>
      <c r="G118" s="301"/>
      <c r="H118" s="302"/>
      <c r="I118" s="302"/>
      <c r="J118" s="301"/>
      <c r="K118" s="280"/>
      <c r="L118" s="302"/>
      <c r="M118" s="280"/>
      <c r="N118" s="280"/>
      <c r="O118" s="302"/>
      <c r="P118" s="302"/>
      <c r="Q118" s="301"/>
      <c r="R118" s="280"/>
      <c r="S118" s="280"/>
      <c r="T118" s="295"/>
      <c r="U118" s="280"/>
      <c r="V118" s="280"/>
      <c r="W118" s="280"/>
      <c r="X118" s="280"/>
      <c r="Y118" s="280"/>
      <c r="Z118" s="280"/>
      <c r="AA118" s="280"/>
      <c r="AB118" s="280"/>
      <c r="AC118" s="280"/>
      <c r="AD118" s="280"/>
      <c r="AE118" s="280"/>
      <c r="AF118" s="280"/>
    </row>
    <row r="119" spans="1:32" s="303" customFormat="1">
      <c r="A119" s="280"/>
      <c r="B119" s="300"/>
      <c r="C119" s="300"/>
      <c r="D119" s="280"/>
      <c r="E119" s="280"/>
      <c r="F119" s="280"/>
      <c r="G119" s="301"/>
      <c r="H119" s="302"/>
      <c r="I119" s="302"/>
      <c r="J119" s="301"/>
      <c r="K119" s="280"/>
      <c r="L119" s="302"/>
      <c r="M119" s="280"/>
      <c r="N119" s="280"/>
      <c r="O119" s="302"/>
      <c r="P119" s="302"/>
      <c r="Q119" s="301"/>
      <c r="R119" s="280"/>
      <c r="S119" s="280"/>
      <c r="T119" s="295"/>
      <c r="U119" s="280"/>
      <c r="V119" s="280"/>
      <c r="W119" s="280"/>
      <c r="X119" s="280"/>
      <c r="Y119" s="280"/>
      <c r="Z119" s="280"/>
      <c r="AA119" s="280"/>
      <c r="AB119" s="280"/>
      <c r="AC119" s="280"/>
      <c r="AD119" s="280"/>
      <c r="AE119" s="280"/>
      <c r="AF119" s="280"/>
    </row>
    <row r="120" spans="1:32" s="303" customFormat="1">
      <c r="A120" s="280"/>
      <c r="B120" s="300"/>
      <c r="C120" s="300"/>
      <c r="D120" s="280"/>
      <c r="E120" s="280"/>
      <c r="F120" s="280"/>
      <c r="G120" s="301"/>
      <c r="H120" s="302"/>
      <c r="I120" s="302"/>
      <c r="J120" s="301"/>
      <c r="K120" s="280"/>
      <c r="L120" s="302"/>
      <c r="M120" s="280"/>
      <c r="N120" s="280"/>
      <c r="O120" s="302"/>
      <c r="P120" s="302"/>
      <c r="Q120" s="301"/>
      <c r="R120" s="280"/>
      <c r="S120" s="280"/>
      <c r="T120" s="295"/>
      <c r="U120" s="280"/>
      <c r="V120" s="280"/>
      <c r="W120" s="280"/>
      <c r="X120" s="280"/>
      <c r="Y120" s="280"/>
      <c r="Z120" s="280"/>
      <c r="AA120" s="280"/>
      <c r="AB120" s="280"/>
      <c r="AC120" s="280"/>
      <c r="AD120" s="280"/>
      <c r="AE120" s="280"/>
      <c r="AF120" s="280"/>
    </row>
    <row r="121" spans="1:32" s="303" customFormat="1">
      <c r="A121" s="280"/>
      <c r="B121" s="300"/>
      <c r="C121" s="300"/>
      <c r="D121" s="280"/>
      <c r="E121" s="280"/>
      <c r="F121" s="280"/>
      <c r="G121" s="301"/>
      <c r="H121" s="302"/>
      <c r="I121" s="302"/>
      <c r="J121" s="301"/>
      <c r="K121" s="280"/>
      <c r="L121" s="302"/>
      <c r="M121" s="280"/>
      <c r="N121" s="280"/>
      <c r="O121" s="302"/>
      <c r="P121" s="302"/>
      <c r="Q121" s="301"/>
      <c r="R121" s="280"/>
      <c r="S121" s="280"/>
      <c r="T121" s="295"/>
      <c r="U121" s="280"/>
      <c r="V121" s="280"/>
      <c r="W121" s="280"/>
      <c r="X121" s="280"/>
      <c r="Y121" s="280"/>
      <c r="Z121" s="280"/>
      <c r="AA121" s="280"/>
      <c r="AB121" s="280"/>
      <c r="AC121" s="280"/>
      <c r="AD121" s="280"/>
      <c r="AE121" s="280"/>
      <c r="AF121" s="280"/>
    </row>
    <row r="122" spans="1:32" s="303" customFormat="1">
      <c r="A122" s="280"/>
      <c r="B122" s="300"/>
      <c r="C122" s="300"/>
      <c r="D122" s="280"/>
      <c r="E122" s="280"/>
      <c r="F122" s="280"/>
      <c r="G122" s="301"/>
      <c r="H122" s="302"/>
      <c r="I122" s="302"/>
      <c r="J122" s="301"/>
      <c r="K122" s="280"/>
      <c r="L122" s="302"/>
      <c r="M122" s="280"/>
      <c r="N122" s="280"/>
      <c r="O122" s="302"/>
      <c r="P122" s="302"/>
      <c r="Q122" s="301"/>
      <c r="R122" s="280"/>
      <c r="S122" s="280"/>
      <c r="T122" s="295"/>
      <c r="U122" s="280"/>
      <c r="V122" s="280"/>
      <c r="W122" s="280"/>
      <c r="X122" s="280"/>
      <c r="Y122" s="280"/>
      <c r="Z122" s="280"/>
      <c r="AA122" s="280"/>
      <c r="AB122" s="280"/>
      <c r="AC122" s="280"/>
      <c r="AD122" s="280"/>
      <c r="AE122" s="280"/>
      <c r="AF122" s="280"/>
    </row>
    <row r="123" spans="1:32" s="303" customFormat="1">
      <c r="A123" s="280"/>
      <c r="B123" s="300"/>
      <c r="C123" s="300"/>
      <c r="D123" s="280"/>
      <c r="E123" s="280"/>
      <c r="F123" s="280"/>
      <c r="G123" s="301"/>
      <c r="H123" s="302"/>
      <c r="I123" s="302"/>
      <c r="J123" s="301"/>
      <c r="K123" s="280"/>
      <c r="L123" s="302"/>
      <c r="M123" s="280"/>
      <c r="N123" s="280"/>
      <c r="O123" s="302"/>
      <c r="P123" s="302"/>
      <c r="Q123" s="301"/>
      <c r="R123" s="280"/>
      <c r="S123" s="280"/>
      <c r="T123" s="295"/>
      <c r="U123" s="280"/>
      <c r="V123" s="280"/>
      <c r="W123" s="280"/>
      <c r="X123" s="280"/>
      <c r="Y123" s="280"/>
      <c r="Z123" s="280"/>
      <c r="AA123" s="280"/>
      <c r="AB123" s="280"/>
      <c r="AC123" s="280"/>
      <c r="AD123" s="280"/>
      <c r="AE123" s="280"/>
      <c r="AF123" s="280"/>
    </row>
    <row r="124" spans="1:32" s="303" customFormat="1">
      <c r="A124" s="280"/>
      <c r="B124" s="300"/>
      <c r="C124" s="300"/>
      <c r="D124" s="280"/>
      <c r="E124" s="280"/>
      <c r="F124" s="280"/>
      <c r="G124" s="301"/>
      <c r="H124" s="302"/>
      <c r="I124" s="302"/>
      <c r="J124" s="301"/>
      <c r="K124" s="280"/>
      <c r="L124" s="302"/>
      <c r="M124" s="280"/>
      <c r="N124" s="280"/>
      <c r="O124" s="302"/>
      <c r="P124" s="302"/>
      <c r="Q124" s="301"/>
      <c r="R124" s="280"/>
      <c r="S124" s="280"/>
      <c r="T124" s="295"/>
      <c r="U124" s="280"/>
      <c r="V124" s="280"/>
      <c r="W124" s="280"/>
      <c r="X124" s="280"/>
      <c r="Y124" s="280"/>
      <c r="Z124" s="280"/>
      <c r="AA124" s="280"/>
      <c r="AB124" s="280"/>
      <c r="AC124" s="280"/>
      <c r="AD124" s="280"/>
      <c r="AE124" s="280"/>
      <c r="AF124" s="280"/>
    </row>
    <row r="125" spans="1:32" s="303" customFormat="1">
      <c r="A125" s="280"/>
      <c r="B125" s="300"/>
      <c r="C125" s="300"/>
      <c r="D125" s="280"/>
      <c r="E125" s="280"/>
      <c r="F125" s="280"/>
      <c r="G125" s="301"/>
      <c r="H125" s="302"/>
      <c r="I125" s="302"/>
      <c r="J125" s="301"/>
      <c r="K125" s="280"/>
      <c r="L125" s="302"/>
      <c r="M125" s="280"/>
      <c r="N125" s="280"/>
      <c r="O125" s="302"/>
      <c r="P125" s="302"/>
      <c r="Q125" s="301"/>
      <c r="R125" s="280"/>
      <c r="S125" s="280"/>
      <c r="T125" s="295"/>
      <c r="U125" s="280"/>
      <c r="V125" s="280"/>
      <c r="W125" s="280"/>
      <c r="X125" s="280"/>
      <c r="Y125" s="280"/>
      <c r="Z125" s="280"/>
      <c r="AA125" s="280"/>
      <c r="AB125" s="280"/>
      <c r="AC125" s="280"/>
      <c r="AD125" s="280"/>
      <c r="AE125" s="280"/>
      <c r="AF125" s="280"/>
    </row>
    <row r="126" spans="1:32" s="303" customFormat="1">
      <c r="A126" s="280"/>
      <c r="B126" s="300"/>
      <c r="C126" s="300"/>
      <c r="D126" s="280"/>
      <c r="E126" s="280"/>
      <c r="F126" s="280"/>
      <c r="G126" s="301"/>
      <c r="H126" s="302"/>
      <c r="I126" s="302"/>
      <c r="J126" s="301"/>
      <c r="K126" s="280"/>
      <c r="L126" s="302"/>
      <c r="M126" s="280"/>
      <c r="N126" s="280"/>
      <c r="O126" s="302"/>
      <c r="P126" s="302"/>
      <c r="Q126" s="301"/>
      <c r="R126" s="280"/>
      <c r="S126" s="280"/>
      <c r="T126" s="295"/>
      <c r="U126" s="280"/>
      <c r="V126" s="280"/>
      <c r="W126" s="280"/>
      <c r="X126" s="280"/>
      <c r="Y126" s="280"/>
      <c r="Z126" s="280"/>
      <c r="AA126" s="280"/>
      <c r="AB126" s="280"/>
      <c r="AC126" s="280"/>
      <c r="AD126" s="280"/>
      <c r="AE126" s="280"/>
      <c r="AF126" s="280"/>
    </row>
    <row r="127" spans="1:32" s="303" customFormat="1">
      <c r="A127" s="280"/>
      <c r="B127" s="300"/>
      <c r="C127" s="300"/>
      <c r="D127" s="280"/>
      <c r="E127" s="280"/>
      <c r="F127" s="280"/>
      <c r="G127" s="301"/>
      <c r="H127" s="302"/>
      <c r="I127" s="302"/>
      <c r="J127" s="301"/>
      <c r="K127" s="280"/>
      <c r="L127" s="302"/>
      <c r="M127" s="280"/>
      <c r="N127" s="280"/>
      <c r="O127" s="302"/>
      <c r="P127" s="302"/>
      <c r="Q127" s="301"/>
      <c r="R127" s="280"/>
      <c r="S127" s="280"/>
      <c r="T127" s="295"/>
      <c r="U127" s="280"/>
      <c r="V127" s="280"/>
      <c r="W127" s="280"/>
      <c r="X127" s="280"/>
      <c r="Y127" s="280"/>
      <c r="Z127" s="280"/>
      <c r="AA127" s="280"/>
      <c r="AB127" s="280"/>
      <c r="AC127" s="280"/>
      <c r="AD127" s="280"/>
      <c r="AE127" s="280"/>
      <c r="AF127" s="280"/>
    </row>
    <row r="128" spans="1:32" s="303" customFormat="1">
      <c r="A128" s="280"/>
      <c r="B128" s="300"/>
      <c r="C128" s="300"/>
      <c r="D128" s="280"/>
      <c r="E128" s="280"/>
      <c r="F128" s="280"/>
      <c r="G128" s="301"/>
      <c r="H128" s="302"/>
      <c r="I128" s="302"/>
      <c r="J128" s="301"/>
      <c r="K128" s="280"/>
      <c r="L128" s="302"/>
      <c r="M128" s="280"/>
      <c r="N128" s="280"/>
      <c r="O128" s="302"/>
      <c r="P128" s="302"/>
      <c r="Q128" s="301"/>
      <c r="R128" s="280"/>
      <c r="S128" s="280"/>
      <c r="T128" s="295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  <c r="AE128" s="280"/>
      <c r="AF128" s="280"/>
    </row>
    <row r="129" spans="1:32" s="303" customFormat="1">
      <c r="A129" s="280"/>
      <c r="B129" s="300"/>
      <c r="C129" s="300"/>
      <c r="D129" s="280"/>
      <c r="E129" s="280"/>
      <c r="F129" s="280"/>
      <c r="G129" s="301"/>
      <c r="H129" s="302"/>
      <c r="I129" s="302"/>
      <c r="J129" s="301"/>
      <c r="K129" s="280"/>
      <c r="L129" s="302"/>
      <c r="M129" s="280"/>
      <c r="N129" s="280"/>
      <c r="O129" s="302"/>
      <c r="P129" s="302"/>
      <c r="Q129" s="301"/>
      <c r="R129" s="280"/>
      <c r="S129" s="280"/>
      <c r="T129" s="295"/>
      <c r="U129" s="280"/>
      <c r="V129" s="280"/>
      <c r="W129" s="280"/>
      <c r="X129" s="280"/>
      <c r="Y129" s="280"/>
      <c r="Z129" s="280"/>
      <c r="AA129" s="280"/>
      <c r="AB129" s="280"/>
      <c r="AC129" s="280"/>
      <c r="AD129" s="280"/>
      <c r="AE129" s="280"/>
      <c r="AF129" s="280"/>
    </row>
    <row r="130" spans="1:32" s="303" customFormat="1">
      <c r="A130" s="280"/>
      <c r="B130" s="300"/>
      <c r="C130" s="300"/>
      <c r="D130" s="280"/>
      <c r="E130" s="280"/>
      <c r="F130" s="280"/>
      <c r="G130" s="301"/>
      <c r="H130" s="302"/>
      <c r="I130" s="302"/>
      <c r="J130" s="301"/>
      <c r="K130" s="280"/>
      <c r="L130" s="302"/>
      <c r="M130" s="280"/>
      <c r="N130" s="280"/>
      <c r="O130" s="302"/>
      <c r="P130" s="302"/>
      <c r="Q130" s="301"/>
      <c r="R130" s="280"/>
      <c r="S130" s="280"/>
      <c r="T130" s="295"/>
      <c r="U130" s="280"/>
      <c r="V130" s="280"/>
      <c r="W130" s="280"/>
      <c r="X130" s="280"/>
      <c r="Y130" s="280"/>
      <c r="Z130" s="280"/>
      <c r="AA130" s="280"/>
      <c r="AB130" s="280"/>
      <c r="AC130" s="280"/>
      <c r="AD130" s="280"/>
      <c r="AE130" s="280"/>
      <c r="AF130" s="280"/>
    </row>
    <row r="131" spans="1:32" s="303" customFormat="1">
      <c r="A131" s="280"/>
      <c r="B131" s="300"/>
      <c r="C131" s="300"/>
      <c r="D131" s="280"/>
      <c r="E131" s="280"/>
      <c r="F131" s="280"/>
      <c r="G131" s="301"/>
      <c r="H131" s="302"/>
      <c r="I131" s="302"/>
      <c r="J131" s="301"/>
      <c r="K131" s="280"/>
      <c r="L131" s="302"/>
      <c r="M131" s="280"/>
      <c r="N131" s="280"/>
      <c r="O131" s="302"/>
      <c r="P131" s="302"/>
      <c r="Q131" s="301"/>
      <c r="R131" s="280"/>
      <c r="S131" s="280"/>
      <c r="T131" s="295"/>
      <c r="U131" s="280"/>
      <c r="V131" s="280"/>
      <c r="W131" s="280"/>
      <c r="X131" s="280"/>
      <c r="Y131" s="280"/>
      <c r="Z131" s="280"/>
      <c r="AA131" s="280"/>
      <c r="AB131" s="280"/>
      <c r="AC131" s="280"/>
      <c r="AD131" s="280"/>
      <c r="AE131" s="280"/>
      <c r="AF131" s="280"/>
    </row>
    <row r="132" spans="1:32" s="303" customFormat="1">
      <c r="A132" s="280"/>
      <c r="B132" s="300"/>
      <c r="C132" s="300"/>
      <c r="D132" s="280"/>
      <c r="E132" s="280"/>
      <c r="F132" s="280"/>
      <c r="G132" s="301"/>
      <c r="H132" s="302"/>
      <c r="I132" s="302"/>
      <c r="J132" s="301"/>
      <c r="K132" s="280"/>
      <c r="L132" s="302"/>
      <c r="M132" s="280"/>
      <c r="N132" s="280"/>
      <c r="O132" s="302"/>
      <c r="P132" s="302"/>
      <c r="Q132" s="301"/>
      <c r="R132" s="280"/>
      <c r="S132" s="280"/>
      <c r="T132" s="295"/>
      <c r="U132" s="280"/>
      <c r="V132" s="280"/>
      <c r="W132" s="280"/>
      <c r="X132" s="280"/>
      <c r="Y132" s="280"/>
      <c r="Z132" s="280"/>
      <c r="AA132" s="280"/>
      <c r="AB132" s="280"/>
      <c r="AC132" s="280"/>
      <c r="AD132" s="280"/>
      <c r="AE132" s="280"/>
      <c r="AF132" s="280"/>
    </row>
    <row r="133" spans="1:32" s="303" customFormat="1">
      <c r="A133" s="280"/>
      <c r="B133" s="300"/>
      <c r="C133" s="300"/>
      <c r="D133" s="280"/>
      <c r="E133" s="280"/>
      <c r="F133" s="280"/>
      <c r="G133" s="301"/>
      <c r="H133" s="302"/>
      <c r="I133" s="302"/>
      <c r="J133" s="301"/>
      <c r="K133" s="280"/>
      <c r="L133" s="302"/>
      <c r="M133" s="280"/>
      <c r="N133" s="280"/>
      <c r="O133" s="302"/>
      <c r="P133" s="302"/>
      <c r="Q133" s="301"/>
      <c r="R133" s="280"/>
      <c r="S133" s="280"/>
      <c r="T133" s="295"/>
      <c r="U133" s="280"/>
      <c r="V133" s="280"/>
      <c r="W133" s="280"/>
      <c r="X133" s="280"/>
      <c r="Y133" s="280"/>
      <c r="Z133" s="280"/>
      <c r="AA133" s="280"/>
      <c r="AB133" s="280"/>
      <c r="AC133" s="280"/>
      <c r="AD133" s="280"/>
      <c r="AE133" s="280"/>
      <c r="AF133" s="280"/>
    </row>
    <row r="134" spans="1:32" s="303" customFormat="1">
      <c r="A134" s="280"/>
      <c r="B134" s="300"/>
      <c r="C134" s="300"/>
      <c r="D134" s="280"/>
      <c r="E134" s="280"/>
      <c r="F134" s="280"/>
      <c r="G134" s="301"/>
      <c r="H134" s="302"/>
      <c r="I134" s="302"/>
      <c r="J134" s="301"/>
      <c r="K134" s="280"/>
      <c r="L134" s="302"/>
      <c r="M134" s="280"/>
      <c r="N134" s="280"/>
      <c r="O134" s="302"/>
      <c r="P134" s="302"/>
      <c r="Q134" s="301"/>
      <c r="R134" s="280"/>
      <c r="S134" s="280"/>
      <c r="T134" s="295"/>
      <c r="U134" s="280"/>
      <c r="V134" s="280"/>
      <c r="W134" s="280"/>
      <c r="X134" s="280"/>
      <c r="Y134" s="280"/>
      <c r="Z134" s="280"/>
      <c r="AA134" s="280"/>
      <c r="AB134" s="280"/>
      <c r="AC134" s="280"/>
      <c r="AD134" s="280"/>
      <c r="AE134" s="280"/>
      <c r="AF134" s="280"/>
    </row>
    <row r="135" spans="1:32" s="303" customFormat="1">
      <c r="A135" s="280"/>
      <c r="B135" s="300"/>
      <c r="C135" s="300"/>
      <c r="D135" s="280"/>
      <c r="E135" s="280"/>
      <c r="F135" s="280"/>
      <c r="G135" s="301"/>
      <c r="H135" s="302"/>
      <c r="I135" s="302"/>
      <c r="J135" s="301"/>
      <c r="K135" s="280"/>
      <c r="L135" s="302"/>
      <c r="M135" s="280"/>
      <c r="N135" s="280"/>
      <c r="O135" s="302"/>
      <c r="P135" s="302"/>
      <c r="Q135" s="301"/>
      <c r="R135" s="280"/>
      <c r="S135" s="280"/>
      <c r="T135" s="295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0"/>
      <c r="AE135" s="280"/>
      <c r="AF135" s="280"/>
    </row>
    <row r="136" spans="1:32" s="303" customFormat="1">
      <c r="A136" s="280"/>
      <c r="B136" s="300"/>
      <c r="C136" s="300"/>
      <c r="D136" s="280"/>
      <c r="E136" s="280"/>
      <c r="F136" s="280"/>
      <c r="G136" s="301"/>
      <c r="H136" s="302"/>
      <c r="I136" s="302"/>
      <c r="J136" s="301"/>
      <c r="K136" s="280"/>
      <c r="L136" s="302"/>
      <c r="M136" s="280"/>
      <c r="N136" s="280"/>
      <c r="O136" s="302"/>
      <c r="P136" s="302"/>
      <c r="Q136" s="301"/>
      <c r="R136" s="280"/>
      <c r="S136" s="280"/>
      <c r="T136" s="295"/>
      <c r="U136" s="280"/>
      <c r="V136" s="280"/>
      <c r="W136" s="280"/>
      <c r="X136" s="280"/>
      <c r="Y136" s="280"/>
      <c r="Z136" s="280"/>
      <c r="AA136" s="280"/>
      <c r="AB136" s="280"/>
      <c r="AC136" s="280"/>
      <c r="AD136" s="280"/>
      <c r="AE136" s="280"/>
      <c r="AF136" s="280"/>
    </row>
    <row r="137" spans="1:32" s="303" customFormat="1">
      <c r="A137" s="280"/>
      <c r="B137" s="300"/>
      <c r="C137" s="300"/>
      <c r="D137" s="280"/>
      <c r="E137" s="280"/>
      <c r="F137" s="280"/>
      <c r="G137" s="301"/>
      <c r="H137" s="302"/>
      <c r="I137" s="302"/>
      <c r="J137" s="301"/>
      <c r="K137" s="280"/>
      <c r="L137" s="302"/>
      <c r="M137" s="280"/>
      <c r="N137" s="280"/>
      <c r="O137" s="302"/>
      <c r="P137" s="302"/>
      <c r="Q137" s="301"/>
      <c r="R137" s="280"/>
      <c r="S137" s="280"/>
      <c r="T137" s="295"/>
      <c r="U137" s="280"/>
      <c r="V137" s="280"/>
      <c r="W137" s="280"/>
      <c r="X137" s="280"/>
      <c r="Y137" s="280"/>
      <c r="Z137" s="280"/>
      <c r="AA137" s="280"/>
      <c r="AB137" s="280"/>
      <c r="AC137" s="280"/>
      <c r="AD137" s="280"/>
      <c r="AE137" s="280"/>
      <c r="AF137" s="280"/>
    </row>
    <row r="138" spans="1:32" s="303" customFormat="1">
      <c r="A138" s="280"/>
      <c r="B138" s="300"/>
      <c r="C138" s="300"/>
      <c r="D138" s="280"/>
      <c r="E138" s="280"/>
      <c r="F138" s="280"/>
      <c r="G138" s="301"/>
      <c r="H138" s="302"/>
      <c r="I138" s="302"/>
      <c r="J138" s="301"/>
      <c r="K138" s="280"/>
      <c r="L138" s="302"/>
      <c r="M138" s="280"/>
      <c r="N138" s="280"/>
      <c r="O138" s="302"/>
      <c r="P138" s="302"/>
      <c r="Q138" s="301"/>
      <c r="R138" s="280"/>
      <c r="S138" s="280"/>
      <c r="T138" s="295"/>
      <c r="U138" s="280"/>
      <c r="V138" s="280"/>
      <c r="W138" s="280"/>
      <c r="X138" s="280"/>
      <c r="Y138" s="280"/>
      <c r="Z138" s="280"/>
      <c r="AA138" s="280"/>
      <c r="AB138" s="280"/>
      <c r="AC138" s="280"/>
      <c r="AD138" s="280"/>
      <c r="AE138" s="280"/>
      <c r="AF138" s="280"/>
    </row>
    <row r="139" spans="1:32" s="303" customFormat="1">
      <c r="A139" s="280"/>
      <c r="B139" s="300"/>
      <c r="C139" s="300"/>
      <c r="D139" s="280"/>
      <c r="E139" s="280"/>
      <c r="F139" s="280"/>
      <c r="G139" s="301"/>
      <c r="H139" s="302"/>
      <c r="I139" s="302"/>
      <c r="J139" s="301"/>
      <c r="K139" s="280"/>
      <c r="L139" s="302"/>
      <c r="M139" s="280"/>
      <c r="N139" s="280"/>
      <c r="O139" s="302"/>
      <c r="P139" s="302"/>
      <c r="Q139" s="301"/>
      <c r="R139" s="280"/>
      <c r="S139" s="280"/>
      <c r="T139" s="295"/>
      <c r="U139" s="280"/>
      <c r="V139" s="280"/>
      <c r="W139" s="280"/>
      <c r="X139" s="280"/>
      <c r="Y139" s="280"/>
      <c r="Z139" s="280"/>
      <c r="AA139" s="280"/>
      <c r="AB139" s="280"/>
      <c r="AC139" s="280"/>
      <c r="AD139" s="280"/>
      <c r="AE139" s="280"/>
      <c r="AF139" s="280"/>
    </row>
    <row r="140" spans="1:32" s="303" customFormat="1">
      <c r="A140" s="280"/>
      <c r="B140" s="300"/>
      <c r="C140" s="300"/>
      <c r="D140" s="280"/>
      <c r="E140" s="280"/>
      <c r="F140" s="280"/>
      <c r="G140" s="301"/>
      <c r="H140" s="302"/>
      <c r="I140" s="302"/>
      <c r="J140" s="301"/>
      <c r="K140" s="280"/>
      <c r="L140" s="302"/>
      <c r="M140" s="280"/>
      <c r="N140" s="280"/>
      <c r="O140" s="302"/>
      <c r="P140" s="302"/>
      <c r="Q140" s="301"/>
      <c r="R140" s="280"/>
      <c r="S140" s="280"/>
      <c r="T140" s="295"/>
      <c r="U140" s="280"/>
      <c r="V140" s="280"/>
      <c r="W140" s="280"/>
      <c r="X140" s="280"/>
      <c r="Y140" s="280"/>
      <c r="Z140" s="280"/>
      <c r="AA140" s="280"/>
      <c r="AB140" s="280"/>
      <c r="AC140" s="280"/>
      <c r="AD140" s="280"/>
      <c r="AE140" s="280"/>
      <c r="AF140" s="280"/>
    </row>
    <row r="141" spans="1:32" s="303" customFormat="1">
      <c r="A141" s="280"/>
      <c r="B141" s="300"/>
      <c r="C141" s="300"/>
      <c r="D141" s="280"/>
      <c r="E141" s="280"/>
      <c r="F141" s="280"/>
      <c r="G141" s="301"/>
      <c r="H141" s="302"/>
      <c r="I141" s="302"/>
      <c r="J141" s="301"/>
      <c r="K141" s="280"/>
      <c r="L141" s="302"/>
      <c r="M141" s="280"/>
      <c r="N141" s="280"/>
      <c r="O141" s="302"/>
      <c r="P141" s="302"/>
      <c r="Q141" s="301"/>
      <c r="R141" s="280"/>
      <c r="S141" s="280"/>
      <c r="T141" s="295"/>
      <c r="U141" s="280"/>
      <c r="V141" s="280"/>
      <c r="W141" s="280"/>
      <c r="X141" s="280"/>
      <c r="Y141" s="280"/>
      <c r="Z141" s="280"/>
      <c r="AA141" s="280"/>
      <c r="AB141" s="280"/>
      <c r="AC141" s="280"/>
      <c r="AD141" s="280"/>
      <c r="AE141" s="280"/>
      <c r="AF141" s="280"/>
    </row>
    <row r="142" spans="1:32" s="303" customFormat="1">
      <c r="A142" s="280"/>
      <c r="B142" s="300"/>
      <c r="C142" s="300"/>
      <c r="D142" s="280"/>
      <c r="E142" s="280"/>
      <c r="F142" s="280"/>
      <c r="G142" s="301"/>
      <c r="H142" s="302"/>
      <c r="I142" s="302"/>
      <c r="J142" s="301"/>
      <c r="K142" s="280"/>
      <c r="L142" s="302"/>
      <c r="M142" s="280"/>
      <c r="N142" s="280"/>
      <c r="O142" s="302"/>
      <c r="P142" s="302"/>
      <c r="Q142" s="301"/>
      <c r="R142" s="280"/>
      <c r="S142" s="280"/>
      <c r="T142" s="295"/>
      <c r="U142" s="280"/>
      <c r="V142" s="280"/>
      <c r="W142" s="280"/>
      <c r="X142" s="280"/>
      <c r="Y142" s="280"/>
      <c r="Z142" s="280"/>
      <c r="AA142" s="280"/>
      <c r="AB142" s="280"/>
      <c r="AC142" s="280"/>
      <c r="AD142" s="280"/>
      <c r="AE142" s="280"/>
      <c r="AF142" s="280"/>
    </row>
    <row r="143" spans="1:32" s="303" customFormat="1">
      <c r="A143" s="280"/>
      <c r="B143" s="300"/>
      <c r="C143" s="300"/>
      <c r="D143" s="280"/>
      <c r="E143" s="280"/>
      <c r="F143" s="280"/>
      <c r="G143" s="301"/>
      <c r="H143" s="302"/>
      <c r="I143" s="302"/>
      <c r="J143" s="301"/>
      <c r="K143" s="280"/>
      <c r="L143" s="302"/>
      <c r="M143" s="280"/>
      <c r="N143" s="280"/>
      <c r="O143" s="302"/>
      <c r="P143" s="302"/>
      <c r="Q143" s="301"/>
      <c r="R143" s="280"/>
      <c r="S143" s="280"/>
      <c r="T143" s="295"/>
      <c r="U143" s="280"/>
      <c r="V143" s="280"/>
      <c r="W143" s="280"/>
      <c r="X143" s="280"/>
      <c r="Y143" s="280"/>
      <c r="Z143" s="280"/>
      <c r="AA143" s="280"/>
      <c r="AB143" s="280"/>
      <c r="AC143" s="280"/>
      <c r="AD143" s="280"/>
      <c r="AE143" s="280"/>
      <c r="AF143" s="280"/>
    </row>
  </sheetData>
  <sheetProtection password="D51B" sheet="1" objects="1" scenarios="1"/>
  <autoFilter ref="B4:W5"/>
  <customSheetViews>
    <customSheetView guid="{329F5593-0D6B-4C21-9FD0-52C333171BDF}" scale="87" showAutoFilter="1" hiddenColumns="1" topLeftCell="S1">
      <pane ySplit="4" topLeftCell="A5" activePane="bottomLeft" state="frozen"/>
      <selection pane="bottomLeft" activeCell="AE4" sqref="AE4"/>
      <pageMargins left="0.70866141732283472" right="0.70866141732283472" top="0.74803149606299213" bottom="0.74803149606299213" header="0.31496062992125984" footer="0.31496062992125984"/>
      <pageSetup orientation="portrait" r:id="rId1"/>
      <headerFooter>
        <oddFooter>&amp;RSC05-F03 Vr1 (2018-10-11)</oddFooter>
      </headerFooter>
      <autoFilter ref="B4:W4"/>
    </customSheetView>
  </customSheetViews>
  <mergeCells count="9">
    <mergeCell ref="X3:AE3"/>
    <mergeCell ref="B1:B2"/>
    <mergeCell ref="A3:A4"/>
    <mergeCell ref="B3:C3"/>
    <mergeCell ref="F3:L3"/>
    <mergeCell ref="M3:N3"/>
    <mergeCell ref="O3:P3"/>
    <mergeCell ref="Q3:W3"/>
    <mergeCell ref="C1:W2"/>
  </mergeCells>
  <conditionalFormatting sqref="O36:Q10188">
    <cfRule type="cellIs" dxfId="15" priority="37" operator="equal">
      <formula>"BAJA"</formula>
    </cfRule>
    <cfRule type="cellIs" dxfId="14" priority="38" operator="equal">
      <formula>"MEDIA"</formula>
    </cfRule>
    <cfRule type="cellIs" dxfId="13" priority="39" operator="equal">
      <formula>"ALTA"</formula>
    </cfRule>
  </conditionalFormatting>
  <conditionalFormatting sqref="O36:Q10188">
    <cfRule type="cellIs" dxfId="12" priority="32" operator="equal">
      <formula>"MUY BAJA"</formula>
    </cfRule>
    <cfRule type="cellIs" dxfId="11" priority="33" operator="equal">
      <formula>"BAJA"</formula>
    </cfRule>
    <cfRule type="cellIs" dxfId="10" priority="34" operator="equal">
      <formula>"MEDIA"</formula>
    </cfRule>
    <cfRule type="cellIs" dxfId="9" priority="35" operator="equal">
      <formula>"ALTA"</formula>
    </cfRule>
    <cfRule type="cellIs" dxfId="8" priority="36" operator="equal">
      <formula>"MUY ALTA"</formula>
    </cfRule>
  </conditionalFormatting>
  <conditionalFormatting sqref="O5:Q35">
    <cfRule type="cellIs" dxfId="7" priority="11" operator="equal">
      <formula>"BAJA"</formula>
    </cfRule>
    <cfRule type="cellIs" dxfId="6" priority="12" operator="equal">
      <formula>"MEDIA"</formula>
    </cfRule>
    <cfRule type="cellIs" dxfId="5" priority="13" operator="equal">
      <formula>"ALTA"</formula>
    </cfRule>
  </conditionalFormatting>
  <conditionalFormatting sqref="O5:Q35">
    <cfRule type="cellIs" dxfId="4" priority="6" operator="equal">
      <formula>"MUY BAJA"</formula>
    </cfRule>
    <cfRule type="cellIs" dxfId="3" priority="7" operator="equal">
      <formula>"BAJA"</formula>
    </cfRule>
    <cfRule type="cellIs" dxfId="2" priority="8" operator="equal">
      <formula>"MEDIA"</formula>
    </cfRule>
    <cfRule type="cellIs" dxfId="1" priority="9" operator="equal">
      <formula>"ALTA"</formula>
    </cfRule>
    <cfRule type="cellIs" dxfId="0" priority="10" operator="equal">
      <formula>"MUY ALTA"</formula>
    </cfRule>
  </conditionalFormatting>
  <dataValidations count="16">
    <dataValidation type="custom" showInputMessage="1" showErrorMessage="1" error="Este campo sólo se hablita si la información es clasificada o reservada" promptTitle="CLASIFICACIÓN" prompt="Este campo sólo se hablita si la información es clasificada o reservada" sqref="R36:W45 U5:W35 R5:S35">
      <formula1>AND($Q5&lt;&gt;"publica",$Q5&lt;&gt;"")</formula1>
    </dataValidation>
    <dataValidation allowBlank="1" showInputMessage="1" showErrorMessage="1" prompt="Aplica sólo para documentos que estén en las Tablas  de Retención Documental.  De lo contrario, indique no aplica." sqref="D5:D215"/>
    <dataValidation type="list" allowBlank="1" showInputMessage="1" showErrorMessage="1" sqref="I36:I8012">
      <formula1>medio</formula1>
    </dataValidation>
    <dataValidation type="list" allowBlank="1" showInputMessage="1" showErrorMessage="1" sqref="Q5:Q202">
      <formula1>clasificación</formula1>
    </dataValidation>
    <dataValidation type="list" allowBlank="1" showInputMessage="1" showErrorMessage="1" sqref="G5:G7448">
      <formula1>TIPO</formula1>
    </dataValidation>
    <dataValidation type="list" allowBlank="1" showInputMessage="1" showErrorMessage="1" sqref="J5:J7448">
      <formula1>formato</formula1>
    </dataValidation>
    <dataValidation type="list" allowBlank="1" showInputMessage="1" showErrorMessage="1" sqref="H5:H7453">
      <formula1>idioma</formula1>
    </dataValidation>
    <dataValidation type="list" allowBlank="1" showInputMessage="1" showErrorMessage="1" sqref="C5:C7454">
      <formula1>procesos</formula1>
    </dataValidation>
    <dataValidation type="list" allowBlank="1" showInputMessage="1" showErrorMessage="1" sqref="O5:O10188 P5:P8546">
      <formula1>justificación</formula1>
    </dataValidation>
    <dataValidation type="list" allowBlank="1" showInputMessage="1" showErrorMessage="1" sqref="Y5:Y35">
      <formula1>IF(#REF!=4,$AF$5)</formula1>
    </dataValidation>
    <dataValidation type="list" allowBlank="1" showInputMessage="1" showErrorMessage="1" sqref="Z5:Z35">
      <formula1>IF(#REF!=4,$AF$5)</formula1>
    </dataValidation>
    <dataValidation type="list" allowBlank="1" showInputMessage="1" showErrorMessage="1" sqref="AA5:AA35">
      <formula1>IF(#REF!=4,$AF$5)</formula1>
    </dataValidation>
    <dataValidation type="list" allowBlank="1" showInputMessage="1" showErrorMessage="1" sqref="AB5:AB35">
      <formula1>IF(#REF!=4,$AF$5)</formula1>
    </dataValidation>
    <dataValidation type="list" allowBlank="1" showInputMessage="1" showErrorMessage="1" sqref="AC5:AC35">
      <formula1>IF(#REF!=4,$AF$5)</formula1>
    </dataValidation>
    <dataValidation type="list" allowBlank="1" showInputMessage="1" showErrorMessage="1" sqref="AD5:AD35">
      <formula1>IF(#REF!=4,$AF$5)</formula1>
    </dataValidation>
    <dataValidation type="list" allowBlank="1" showInputMessage="1" showErrorMessage="1" sqref="AE5:AE35">
      <formula1>IF(#REF!=4,$AF$5)</formula1>
    </dataValidation>
  </dataValidations>
  <hyperlinks>
    <hyperlink ref="X4" location="Riesgo1!AB20" display="Riesgo1"/>
    <hyperlink ref="Y4" location="Riesgo2!AB20" display="Riesgo2"/>
    <hyperlink ref="Z4" location="Riesgo3!AB20" display="Riesgo3"/>
    <hyperlink ref="AA4" location="Riesgo4!AB20" display="Riesgo4"/>
    <hyperlink ref="AC4" location="Riesgo6!AB20" display="Riesgo6"/>
    <hyperlink ref="AD4" location="Riesgo7!AB18" display="Riesgo7"/>
    <hyperlink ref="AE4" location="Riesgo8!AB20" display="Riesgo8"/>
    <hyperlink ref="AB4" location="Riesgo5!AB20" display="Riesgo5"/>
  </hyperlinks>
  <pageMargins left="0.70866141732283472" right="0.70866141732283472" top="0.74803149606299213" bottom="0.74803149606299213" header="0.31496062992125984" footer="0.31496062992125984"/>
  <pageSetup orientation="portrait" r:id="rId2"/>
  <headerFooter>
    <oddFooter>&amp;RSC05-F03 Vr1 (2018-10-11)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Este campo sólo se hablita si la información es clasificada o reservada" promptTitle="CLASIFICACIÓN" prompt="Este campo sólo se hablita si la información es clasificada o reservada">
          <x14:formula1>
            <xm:f>'listas d'!#REF!</xm:f>
          </x14:formula1>
          <xm:sqref>T46:T622</xm:sqref>
        </x14:dataValidation>
        <x14:dataValidation type="list" allowBlank="1" showInputMessage="1" showErrorMessage="1">
          <x14:formula1>
            <xm:f>'listas d'!$G$3:$G$7</xm:f>
          </x14:formula1>
          <xm:sqref>I5:I35</xm:sqref>
        </x14:dataValidation>
        <x14:dataValidation type="list" showInputMessage="1" showErrorMessage="1" error="Este campo sólo se hablita si la información es clasificada o reservada" promptTitle="CLASIFICACIÓN" prompt="Este campo sólo se hablita si la información es clasificada o reservada">
          <x14:formula1>
            <xm:f>'listas d'!$I$3:$I$4</xm:f>
          </x14:formula1>
          <xm:sqref>T5:T35</xm:sqref>
        </x14:dataValidation>
        <x14:dataValidation type="list" allowBlank="1" showInputMessage="1" showErrorMessage="1">
          <x14:formula1>
            <xm:f>IF(Riesgo1!$AK$13=4,$AF$5)</xm:f>
          </x14:formula1>
          <xm:sqref>X5:X35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"/>
  <sheetViews>
    <sheetView zoomScale="70" zoomScaleNormal="70" workbookViewId="0">
      <selection activeCell="E8" sqref="E8"/>
    </sheetView>
  </sheetViews>
  <sheetFormatPr baseColWidth="10" defaultColWidth="11.42578125" defaultRowHeight="12.75"/>
  <cols>
    <col min="1" max="1" width="24.7109375" style="399" customWidth="1"/>
    <col min="2" max="2" width="36.140625" style="399" customWidth="1"/>
    <col min="3" max="3" width="32.5703125" style="399" customWidth="1"/>
    <col min="4" max="4" width="35.5703125" style="399" customWidth="1"/>
    <col min="5" max="5" width="28.7109375" style="399" customWidth="1"/>
    <col min="6" max="6" width="80.5703125" style="399" customWidth="1"/>
    <col min="7" max="7" width="44.7109375" style="399" customWidth="1"/>
    <col min="8" max="16384" width="11.42578125" style="399"/>
  </cols>
  <sheetData>
    <row r="1" spans="1:7" s="397" customFormat="1" ht="60.75" customHeight="1" thickBot="1">
      <c r="A1" s="845"/>
      <c r="B1" s="846"/>
      <c r="C1" s="847" t="s">
        <v>862</v>
      </c>
      <c r="D1" s="847"/>
      <c r="E1" s="847"/>
      <c r="F1" s="847"/>
      <c r="G1" s="396" t="s">
        <v>867</v>
      </c>
    </row>
    <row r="2" spans="1:7" s="397" customFormat="1" ht="12.75" customHeight="1" thickBot="1">
      <c r="A2" s="848" t="s">
        <v>832</v>
      </c>
      <c r="B2" s="848"/>
      <c r="C2" s="848"/>
      <c r="D2" s="848"/>
      <c r="E2" s="848"/>
      <c r="F2" s="848"/>
    </row>
    <row r="3" spans="1:7" s="398" customFormat="1" ht="21.75" customHeight="1">
      <c r="A3" s="849" t="s">
        <v>863</v>
      </c>
      <c r="B3" s="850"/>
      <c r="C3" s="853">
        <f>Riesgo1!K6</f>
        <v>0</v>
      </c>
      <c r="D3" s="854"/>
      <c r="E3" s="854"/>
      <c r="F3" s="854"/>
      <c r="G3" s="872"/>
    </row>
    <row r="4" spans="1:7" s="398" customFormat="1" ht="25.5" customHeight="1" thickBot="1">
      <c r="A4" s="851"/>
      <c r="B4" s="852"/>
      <c r="C4" s="855"/>
      <c r="D4" s="856"/>
      <c r="E4" s="856"/>
      <c r="F4" s="856"/>
      <c r="G4" s="873"/>
    </row>
    <row r="5" spans="1:7" ht="13.5" thickBot="1"/>
    <row r="6" spans="1:7" ht="128.25" customHeight="1" thickBot="1">
      <c r="A6" s="416" t="s">
        <v>864</v>
      </c>
      <c r="B6" s="417" t="s">
        <v>865</v>
      </c>
      <c r="C6" s="417" t="s">
        <v>883</v>
      </c>
      <c r="D6" s="417" t="s">
        <v>882</v>
      </c>
      <c r="E6" s="417" t="s">
        <v>884</v>
      </c>
      <c r="F6" s="417" t="s">
        <v>881</v>
      </c>
      <c r="G6" s="418" t="s">
        <v>866</v>
      </c>
    </row>
    <row r="7" spans="1:7" ht="214.5" customHeight="1">
      <c r="A7" s="400"/>
      <c r="B7" s="401"/>
      <c r="C7" s="402"/>
      <c r="D7" s="401"/>
      <c r="E7" s="401"/>
      <c r="F7" s="403"/>
      <c r="G7" s="404"/>
    </row>
    <row r="8" spans="1:7" ht="190.15" customHeight="1">
      <c r="A8" s="405"/>
      <c r="B8" s="406"/>
      <c r="C8" s="407"/>
      <c r="D8" s="406"/>
      <c r="E8" s="406"/>
      <c r="F8" s="408"/>
      <c r="G8" s="409"/>
    </row>
    <row r="9" spans="1:7" ht="158.44999999999999" customHeight="1">
      <c r="A9" s="405"/>
      <c r="B9" s="410"/>
      <c r="C9" s="407"/>
      <c r="D9" s="406"/>
      <c r="E9" s="406"/>
      <c r="F9" s="408"/>
      <c r="G9" s="409"/>
    </row>
    <row r="10" spans="1:7" ht="171" customHeight="1" thickBot="1">
      <c r="A10" s="411"/>
      <c r="B10" s="412"/>
      <c r="C10" s="413"/>
      <c r="D10" s="412"/>
      <c r="E10" s="412"/>
      <c r="F10" s="414"/>
      <c r="G10" s="415"/>
    </row>
  </sheetData>
  <mergeCells count="5">
    <mergeCell ref="A1:B1"/>
    <mergeCell ref="C1:F1"/>
    <mergeCell ref="A2:F2"/>
    <mergeCell ref="A3:B4"/>
    <mergeCell ref="C3:G4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[1]Hoja2!#REF!</xm:f>
          </x14:formula1>
          <xm:sqref>C7:C10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W45"/>
  <sheetViews>
    <sheetView zoomScale="70" zoomScaleNormal="70" workbookViewId="0">
      <pane xSplit="2" ySplit="1" topLeftCell="AH2" activePane="bottomRight" state="frozen"/>
      <selection pane="topRight" activeCell="C1" sqref="C1"/>
      <selection pane="bottomLeft" activeCell="A2" sqref="A2"/>
      <selection pane="bottomRight" activeCell="AQ22" sqref="AQ22"/>
    </sheetView>
  </sheetViews>
  <sheetFormatPr baseColWidth="10" defaultColWidth="11.5703125" defaultRowHeight="12.75"/>
  <cols>
    <col min="1" max="1" width="17.28515625" style="311" customWidth="1"/>
    <col min="2" max="2" width="22.85546875" style="311" customWidth="1"/>
    <col min="3" max="3" width="34.42578125" style="311" customWidth="1"/>
    <col min="4" max="4" width="26.42578125" style="311" customWidth="1"/>
    <col min="5" max="5" width="22" style="311" customWidth="1"/>
    <col min="6" max="6" width="26.5703125" style="311" customWidth="1"/>
    <col min="7" max="7" width="30.7109375" style="311" bestFit="1" customWidth="1"/>
    <col min="8" max="8" width="18.5703125" style="311" customWidth="1"/>
    <col min="9" max="9" width="23.140625" style="311" customWidth="1"/>
    <col min="10" max="10" width="25.42578125" style="311" bestFit="1" customWidth="1"/>
    <col min="11" max="11" width="33.140625" style="311" customWidth="1"/>
    <col min="12" max="12" width="30.28515625" style="311" bestFit="1" customWidth="1"/>
    <col min="13" max="13" width="21.140625" style="311" customWidth="1"/>
    <col min="14" max="14" width="27.28515625" style="311" bestFit="1" customWidth="1"/>
    <col min="15" max="15" width="29.140625" style="311" customWidth="1"/>
    <col min="16" max="16" width="37.85546875" style="311" customWidth="1"/>
    <col min="17" max="18" width="27.28515625" style="311" bestFit="1" customWidth="1"/>
    <col min="19" max="19" width="27.28515625" style="311" customWidth="1"/>
    <col min="20" max="20" width="23.28515625" style="311" customWidth="1"/>
    <col min="21" max="21" width="30.42578125" style="311" customWidth="1"/>
    <col min="22" max="22" width="11.5703125" style="311" customWidth="1"/>
    <col min="23" max="23" width="13.5703125" style="311" customWidth="1"/>
    <col min="24" max="24" width="9.28515625" style="311" customWidth="1"/>
    <col min="25" max="25" width="45.28515625" style="311" bestFit="1" customWidth="1"/>
    <col min="26" max="26" width="45.42578125" style="311" bestFit="1" customWidth="1"/>
    <col min="27" max="27" width="11.7109375" style="311" hidden="1" customWidth="1"/>
    <col min="28" max="28" width="37.42578125" style="311" bestFit="1" customWidth="1"/>
    <col min="29" max="29" width="16.7109375" style="311" bestFit="1" customWidth="1"/>
    <col min="30" max="30" width="18.7109375" style="311" bestFit="1" customWidth="1"/>
    <col min="31" max="31" width="16" style="311" bestFit="1" customWidth="1"/>
    <col min="32" max="32" width="21.7109375" style="311" bestFit="1" customWidth="1"/>
    <col min="33" max="33" width="21.5703125" style="311" bestFit="1" customWidth="1"/>
    <col min="34" max="34" width="20.5703125" style="311" bestFit="1" customWidth="1"/>
    <col min="35" max="35" width="14.5703125" style="311" bestFit="1" customWidth="1"/>
    <col min="36" max="36" width="13.5703125" style="311" bestFit="1" customWidth="1"/>
    <col min="37" max="37" width="12.5703125" style="311" bestFit="1" customWidth="1"/>
    <col min="38" max="39" width="12.42578125" style="311" bestFit="1" customWidth="1"/>
    <col min="40" max="40" width="15.42578125" style="311" bestFit="1" customWidth="1"/>
    <col min="41" max="41" width="12.5703125" style="311" bestFit="1" customWidth="1"/>
    <col min="42" max="42" width="15.42578125" style="311" bestFit="1" customWidth="1"/>
    <col min="43" max="43" width="20" style="311" bestFit="1" customWidth="1"/>
    <col min="44" max="44" width="21" style="311" hidden="1" customWidth="1"/>
    <col min="45" max="45" width="4" style="311" bestFit="1" customWidth="1"/>
    <col min="46" max="46" width="15" style="311" bestFit="1" customWidth="1"/>
    <col min="47" max="47" width="33.140625" style="311" bestFit="1" customWidth="1"/>
    <col min="48" max="48" width="20.140625" style="311" customWidth="1"/>
    <col min="49" max="49" width="14.42578125" style="311" customWidth="1"/>
    <col min="50" max="16384" width="11.5703125" style="311"/>
  </cols>
  <sheetData>
    <row r="1" spans="1:49" ht="25.5">
      <c r="A1" s="306" t="s">
        <v>35</v>
      </c>
      <c r="B1" s="307" t="s">
        <v>28</v>
      </c>
      <c r="C1" s="307" t="s">
        <v>4</v>
      </c>
      <c r="D1" s="308" t="s">
        <v>10</v>
      </c>
      <c r="E1" s="308" t="s">
        <v>22</v>
      </c>
      <c r="F1" s="307" t="s">
        <v>7</v>
      </c>
      <c r="G1" s="308" t="s">
        <v>8</v>
      </c>
      <c r="H1" s="308" t="s">
        <v>11</v>
      </c>
      <c r="I1" s="308" t="s">
        <v>29</v>
      </c>
      <c r="J1" s="308" t="s">
        <v>43</v>
      </c>
      <c r="K1" s="308" t="s">
        <v>44</v>
      </c>
      <c r="L1" s="308" t="s">
        <v>63</v>
      </c>
      <c r="M1" s="308" t="s">
        <v>766</v>
      </c>
      <c r="N1" s="308" t="s">
        <v>65</v>
      </c>
      <c r="O1" s="309" t="s">
        <v>67</v>
      </c>
      <c r="P1" s="308" t="s">
        <v>340</v>
      </c>
      <c r="Q1" s="308" t="s">
        <v>62</v>
      </c>
      <c r="R1" s="308" t="s">
        <v>64</v>
      </c>
      <c r="S1" s="309" t="s">
        <v>345</v>
      </c>
      <c r="T1" s="309" t="s">
        <v>66</v>
      </c>
      <c r="U1" s="308" t="s">
        <v>76</v>
      </c>
      <c r="V1" s="308" t="s">
        <v>89</v>
      </c>
      <c r="W1" s="308" t="s">
        <v>113</v>
      </c>
      <c r="X1" s="309" t="s">
        <v>114</v>
      </c>
      <c r="Y1" s="308" t="s">
        <v>146</v>
      </c>
      <c r="Z1" s="309" t="s">
        <v>147</v>
      </c>
      <c r="AA1" s="310" t="s">
        <v>265</v>
      </c>
      <c r="AB1" s="307" t="s">
        <v>705</v>
      </c>
      <c r="AC1" s="307" t="s">
        <v>316</v>
      </c>
      <c r="AD1" s="310" t="s">
        <v>317</v>
      </c>
      <c r="AE1" s="307" t="s">
        <v>349</v>
      </c>
      <c r="AF1" s="307" t="s">
        <v>363</v>
      </c>
      <c r="AG1" s="307" t="s">
        <v>372</v>
      </c>
      <c r="AH1" s="307" t="s">
        <v>503</v>
      </c>
      <c r="AI1" s="307" t="s">
        <v>525</v>
      </c>
      <c r="AJ1" s="307" t="s">
        <v>787</v>
      </c>
      <c r="AK1" s="307" t="s">
        <v>788</v>
      </c>
      <c r="AL1" s="307" t="s">
        <v>789</v>
      </c>
      <c r="AM1" s="307" t="s">
        <v>790</v>
      </c>
      <c r="AN1" s="307" t="s">
        <v>791</v>
      </c>
      <c r="AO1" s="307" t="s">
        <v>792</v>
      </c>
      <c r="AP1" s="307" t="s">
        <v>793</v>
      </c>
      <c r="AQ1" s="307" t="s">
        <v>795</v>
      </c>
      <c r="AR1" s="391" t="s">
        <v>794</v>
      </c>
      <c r="AS1" s="307"/>
      <c r="AT1" s="307" t="s">
        <v>825</v>
      </c>
      <c r="AU1" s="308" t="s">
        <v>62</v>
      </c>
      <c r="AV1" s="307" t="s">
        <v>856</v>
      </c>
      <c r="AW1" s="307" t="s">
        <v>794</v>
      </c>
    </row>
    <row r="2" spans="1:49" ht="63.75">
      <c r="A2" s="311">
        <v>1</v>
      </c>
      <c r="B2" s="311" t="s">
        <v>1</v>
      </c>
      <c r="C2" s="312" t="s">
        <v>717</v>
      </c>
      <c r="D2" s="311" t="s">
        <v>1</v>
      </c>
      <c r="E2" s="313" t="s">
        <v>23</v>
      </c>
      <c r="F2" s="311" t="s">
        <v>9</v>
      </c>
      <c r="G2" s="311" t="s">
        <v>283</v>
      </c>
      <c r="H2" s="311" t="s">
        <v>12</v>
      </c>
      <c r="I2" s="314" t="s">
        <v>31</v>
      </c>
      <c r="J2" s="315" t="s">
        <v>325</v>
      </c>
      <c r="K2" s="314" t="s">
        <v>45</v>
      </c>
      <c r="L2" s="316" t="s">
        <v>143</v>
      </c>
      <c r="M2" s="316">
        <v>1</v>
      </c>
      <c r="N2" s="311" t="str">
        <f>""</f>
        <v/>
      </c>
      <c r="O2" s="313" t="s">
        <v>143</v>
      </c>
      <c r="P2" s="317" t="s">
        <v>767</v>
      </c>
      <c r="Q2" s="316" t="s">
        <v>143</v>
      </c>
      <c r="R2" s="311" t="s">
        <v>57</v>
      </c>
      <c r="S2" s="316" t="s">
        <v>341</v>
      </c>
      <c r="T2" s="316" t="s">
        <v>341</v>
      </c>
      <c r="U2" s="318" t="s">
        <v>77</v>
      </c>
      <c r="V2" s="311" t="s">
        <v>75</v>
      </c>
      <c r="W2" s="311" t="s">
        <v>112</v>
      </c>
      <c r="X2" s="311" t="s">
        <v>322</v>
      </c>
      <c r="Y2" s="311" t="s">
        <v>761</v>
      </c>
      <c r="Z2" s="311" t="s">
        <v>155</v>
      </c>
      <c r="AA2" s="319" t="str">
        <f>IF(Riesgo1!AV10="","",Riesgo1!AV10)</f>
        <v/>
      </c>
      <c r="AB2" s="320" t="s">
        <v>288</v>
      </c>
      <c r="AC2" s="311" t="s">
        <v>319</v>
      </c>
      <c r="AD2" s="311" t="s">
        <v>318</v>
      </c>
      <c r="AE2" s="311">
        <v>1</v>
      </c>
      <c r="AF2" s="311" t="s">
        <v>364</v>
      </c>
      <c r="AG2" s="315" t="s">
        <v>367</v>
      </c>
      <c r="AH2" s="311" t="s">
        <v>504</v>
      </c>
      <c r="AI2" s="390" t="s">
        <v>111</v>
      </c>
      <c r="AJ2" s="311" t="s">
        <v>806</v>
      </c>
      <c r="AK2" s="311" t="s">
        <v>796</v>
      </c>
      <c r="AL2" s="311" t="s">
        <v>797</v>
      </c>
      <c r="AM2" s="311" t="s">
        <v>798</v>
      </c>
      <c r="AN2" s="311" t="s">
        <v>808</v>
      </c>
      <c r="AO2" s="311" t="s">
        <v>799</v>
      </c>
      <c r="AP2" s="311" t="s">
        <v>800</v>
      </c>
      <c r="AQ2" s="390" t="s">
        <v>852</v>
      </c>
      <c r="AR2" s="313" t="s">
        <v>782</v>
      </c>
      <c r="AS2" s="311">
        <v>0</v>
      </c>
      <c r="AT2" s="311" t="s">
        <v>826</v>
      </c>
      <c r="AU2" s="316" t="s">
        <v>143</v>
      </c>
      <c r="AV2" s="390" t="s">
        <v>812</v>
      </c>
      <c r="AW2" s="311" t="s">
        <v>782</v>
      </c>
    </row>
    <row r="3" spans="1:49" ht="51">
      <c r="A3" s="311">
        <v>2</v>
      </c>
      <c r="C3" s="312" t="s">
        <v>718</v>
      </c>
      <c r="E3" s="313" t="s">
        <v>24</v>
      </c>
      <c r="F3" s="321" t="s">
        <v>700</v>
      </c>
      <c r="G3" s="311" t="s">
        <v>285</v>
      </c>
      <c r="H3" s="311" t="s">
        <v>13</v>
      </c>
      <c r="I3" s="314" t="s">
        <v>773</v>
      </c>
      <c r="J3" s="315" t="s">
        <v>326</v>
      </c>
      <c r="K3" s="314" t="s">
        <v>335</v>
      </c>
      <c r="L3" s="316" t="s">
        <v>55</v>
      </c>
      <c r="M3" s="316">
        <v>2</v>
      </c>
      <c r="O3" s="313" t="s">
        <v>55</v>
      </c>
      <c r="P3" s="317" t="s">
        <v>768</v>
      </c>
      <c r="Q3" s="316" t="s">
        <v>55</v>
      </c>
      <c r="R3" s="311" t="s">
        <v>58</v>
      </c>
      <c r="S3" s="316" t="s">
        <v>346</v>
      </c>
      <c r="T3" s="316" t="s">
        <v>342</v>
      </c>
      <c r="U3" s="322" t="s">
        <v>78</v>
      </c>
      <c r="V3" s="311" t="s">
        <v>88</v>
      </c>
      <c r="Y3" s="311" t="s">
        <v>762</v>
      </c>
      <c r="Z3" s="311" t="s">
        <v>154</v>
      </c>
      <c r="AA3" s="319"/>
      <c r="AB3" s="320" t="s">
        <v>289</v>
      </c>
      <c r="AE3" s="311">
        <v>2</v>
      </c>
      <c r="AF3" s="311" t="s">
        <v>365</v>
      </c>
      <c r="AG3" s="315" t="s">
        <v>368</v>
      </c>
      <c r="AI3" s="390" t="s">
        <v>526</v>
      </c>
      <c r="AJ3" s="311" t="s">
        <v>807</v>
      </c>
      <c r="AK3" s="311" t="s">
        <v>801</v>
      </c>
      <c r="AL3" s="311" t="s">
        <v>802</v>
      </c>
      <c r="AM3" s="311" t="s">
        <v>803</v>
      </c>
      <c r="AN3" s="311" t="s">
        <v>809</v>
      </c>
      <c r="AO3" s="311" t="s">
        <v>810</v>
      </c>
      <c r="AP3" s="311" t="s">
        <v>811</v>
      </c>
      <c r="AQ3" s="390" t="s">
        <v>853</v>
      </c>
      <c r="AR3" s="313" t="s">
        <v>783</v>
      </c>
      <c r="AS3" s="311">
        <v>50</v>
      </c>
      <c r="AT3" s="311" t="s">
        <v>837</v>
      </c>
      <c r="AU3" s="316" t="s">
        <v>55</v>
      </c>
      <c r="AV3" s="390" t="s">
        <v>813</v>
      </c>
      <c r="AW3" s="311" t="s">
        <v>783</v>
      </c>
    </row>
    <row r="4" spans="1:49" ht="51">
      <c r="A4" s="311">
        <v>3</v>
      </c>
      <c r="B4" s="311" t="s">
        <v>0</v>
      </c>
      <c r="C4" s="312" t="s">
        <v>719</v>
      </c>
      <c r="E4" s="313" t="s">
        <v>25</v>
      </c>
      <c r="F4" s="321" t="s">
        <v>703</v>
      </c>
      <c r="G4" s="311" t="s">
        <v>284</v>
      </c>
      <c r="H4" s="311" t="s">
        <v>14</v>
      </c>
      <c r="I4" s="314" t="s">
        <v>33</v>
      </c>
      <c r="J4" s="315" t="s">
        <v>327</v>
      </c>
      <c r="K4" s="321" t="s">
        <v>336</v>
      </c>
      <c r="L4" s="316" t="s">
        <v>144</v>
      </c>
      <c r="M4" s="316">
        <v>3</v>
      </c>
      <c r="N4" s="311" t="s">
        <v>59</v>
      </c>
      <c r="O4" s="313" t="s">
        <v>144</v>
      </c>
      <c r="P4" s="317" t="s">
        <v>769</v>
      </c>
      <c r="Q4" s="316" t="s">
        <v>144</v>
      </c>
      <c r="R4" s="311" t="s">
        <v>59</v>
      </c>
      <c r="S4" s="316" t="s">
        <v>347</v>
      </c>
      <c r="T4" s="316" t="s">
        <v>343</v>
      </c>
      <c r="U4" s="323" t="s">
        <v>79</v>
      </c>
      <c r="Y4" s="311" t="s">
        <v>763</v>
      </c>
      <c r="Z4" s="311" t="s">
        <v>153</v>
      </c>
      <c r="AA4" s="319" t="e">
        <f>IF(#REF!="","",#REF!)</f>
        <v>#REF!</v>
      </c>
      <c r="AB4" s="320" t="s">
        <v>287</v>
      </c>
      <c r="AE4" s="311">
        <v>3</v>
      </c>
      <c r="AF4" s="311" t="s">
        <v>366</v>
      </c>
      <c r="AG4" s="315" t="s">
        <v>369</v>
      </c>
      <c r="AI4" s="390" t="s">
        <v>109</v>
      </c>
      <c r="AN4" s="311" t="s">
        <v>804</v>
      </c>
      <c r="AQ4" s="390" t="s">
        <v>854</v>
      </c>
      <c r="AR4" s="313" t="s">
        <v>805</v>
      </c>
      <c r="AS4" s="311">
        <v>100</v>
      </c>
      <c r="AT4" s="311" t="s">
        <v>828</v>
      </c>
      <c r="AU4" s="316" t="s">
        <v>144</v>
      </c>
      <c r="AV4" s="390" t="s">
        <v>814</v>
      </c>
      <c r="AW4" s="311" t="s">
        <v>805</v>
      </c>
    </row>
    <row r="5" spans="1:49" ht="51">
      <c r="A5" s="311">
        <v>4</v>
      </c>
      <c r="B5" s="311" t="s">
        <v>2</v>
      </c>
      <c r="C5" s="312" t="s">
        <v>720</v>
      </c>
      <c r="E5" s="313" t="s">
        <v>26</v>
      </c>
      <c r="F5" s="321" t="s">
        <v>6</v>
      </c>
      <c r="H5" s="311" t="s">
        <v>18</v>
      </c>
      <c r="I5" s="314" t="s">
        <v>32</v>
      </c>
      <c r="J5" s="315" t="s">
        <v>328</v>
      </c>
      <c r="K5" s="314" t="s">
        <v>46</v>
      </c>
      <c r="L5" s="316" t="s">
        <v>56</v>
      </c>
      <c r="M5" s="316">
        <v>4</v>
      </c>
      <c r="N5" s="311" t="s">
        <v>60</v>
      </c>
      <c r="O5" s="313" t="s">
        <v>56</v>
      </c>
      <c r="P5" s="317" t="s">
        <v>770</v>
      </c>
      <c r="Q5" s="316" t="s">
        <v>56</v>
      </c>
      <c r="R5" s="311" t="s">
        <v>60</v>
      </c>
      <c r="S5" s="316" t="s">
        <v>348</v>
      </c>
      <c r="T5" s="316" t="s">
        <v>344</v>
      </c>
      <c r="U5" s="324" t="s">
        <v>80</v>
      </c>
      <c r="Y5" s="311" t="s">
        <v>764</v>
      </c>
      <c r="Z5" s="311" t="s">
        <v>152</v>
      </c>
      <c r="AA5" s="319" t="e">
        <f>IF(#REF!="","",#REF!)</f>
        <v>#REF!</v>
      </c>
      <c r="AB5" s="320" t="s">
        <v>290</v>
      </c>
      <c r="AE5" s="311">
        <v>4</v>
      </c>
      <c r="AF5" s="325"/>
      <c r="AG5" s="315" t="s">
        <v>370</v>
      </c>
      <c r="AT5" s="311" t="s">
        <v>827</v>
      </c>
      <c r="AU5" s="316" t="s">
        <v>56</v>
      </c>
    </row>
    <row r="6" spans="1:49" ht="38.25">
      <c r="A6" s="311">
        <v>5</v>
      </c>
      <c r="B6" s="311" t="s">
        <v>281</v>
      </c>
      <c r="C6" s="312" t="s">
        <v>721</v>
      </c>
      <c r="E6" s="313" t="s">
        <v>27</v>
      </c>
      <c r="F6" s="321" t="s">
        <v>701</v>
      </c>
      <c r="H6" s="311" t="s">
        <v>15</v>
      </c>
      <c r="I6" s="314" t="s">
        <v>30</v>
      </c>
      <c r="J6" s="315" t="s">
        <v>329</v>
      </c>
      <c r="K6" s="314" t="s">
        <v>47</v>
      </c>
      <c r="L6" s="316" t="s">
        <v>145</v>
      </c>
      <c r="M6" s="316">
        <v>5</v>
      </c>
      <c r="N6" s="311" t="s">
        <v>61</v>
      </c>
      <c r="O6" s="313" t="s">
        <v>145</v>
      </c>
      <c r="P6" s="317" t="s">
        <v>771</v>
      </c>
      <c r="Q6" s="316" t="s">
        <v>145</v>
      </c>
      <c r="R6" s="311" t="s">
        <v>61</v>
      </c>
      <c r="S6" s="316"/>
      <c r="T6" s="311" t="s">
        <v>61</v>
      </c>
      <c r="Y6" s="311" t="s">
        <v>765</v>
      </c>
      <c r="Z6" s="311" t="s">
        <v>151</v>
      </c>
      <c r="AA6" s="319" t="e">
        <f>IF(#REF!="","",#REF!)</f>
        <v>#REF!</v>
      </c>
      <c r="AB6" s="320" t="s">
        <v>291</v>
      </c>
      <c r="AE6" s="311">
        <v>5</v>
      </c>
      <c r="AG6" s="311" t="s">
        <v>371</v>
      </c>
      <c r="AT6" s="311" t="s">
        <v>829</v>
      </c>
      <c r="AU6" s="316" t="s">
        <v>145</v>
      </c>
    </row>
    <row r="7" spans="1:49" ht="25.5">
      <c r="C7" s="312" t="s">
        <v>722</v>
      </c>
      <c r="F7" s="311" t="s">
        <v>760</v>
      </c>
      <c r="H7" s="311" t="s">
        <v>16</v>
      </c>
      <c r="I7" s="311" t="s">
        <v>850</v>
      </c>
      <c r="J7" s="315" t="s">
        <v>41</v>
      </c>
      <c r="K7" s="314" t="s">
        <v>337</v>
      </c>
      <c r="AA7" s="319" t="e">
        <f>IF(#REF!="","",#REF!)</f>
        <v>#REF!</v>
      </c>
      <c r="AB7" s="320" t="s">
        <v>293</v>
      </c>
      <c r="AE7" s="311">
        <v>1</v>
      </c>
      <c r="AU7" s="316"/>
    </row>
    <row r="8" spans="1:49" ht="25.5" customHeight="1">
      <c r="C8" s="312" t="s">
        <v>723</v>
      </c>
      <c r="F8" s="311" t="s">
        <v>702</v>
      </c>
      <c r="H8" s="311" t="s">
        <v>17</v>
      </c>
      <c r="J8" s="315" t="s">
        <v>330</v>
      </c>
      <c r="K8" s="311" t="s">
        <v>48</v>
      </c>
      <c r="AA8" s="319" t="e">
        <f>IF(#REF!="","",#REF!)</f>
        <v>#REF!</v>
      </c>
      <c r="AB8" s="320" t="s">
        <v>292</v>
      </c>
      <c r="AE8" s="311">
        <v>2</v>
      </c>
      <c r="AU8" s="316"/>
    </row>
    <row r="9" spans="1:49">
      <c r="C9" s="312" t="s">
        <v>724</v>
      </c>
      <c r="F9" s="311" t="s">
        <v>848</v>
      </c>
      <c r="H9" s="311" t="s">
        <v>19</v>
      </c>
      <c r="I9" s="314"/>
      <c r="J9" s="315" t="s">
        <v>331</v>
      </c>
      <c r="K9" s="311" t="s">
        <v>338</v>
      </c>
      <c r="AA9" s="319" t="e">
        <f>IF(#REF!="","",#REF!)</f>
        <v>#REF!</v>
      </c>
      <c r="AB9" s="320" t="s">
        <v>296</v>
      </c>
      <c r="AE9" s="311">
        <v>3</v>
      </c>
      <c r="AU9" s="316"/>
    </row>
    <row r="10" spans="1:49">
      <c r="C10" s="312" t="s">
        <v>725</v>
      </c>
      <c r="H10" s="311" t="s">
        <v>20</v>
      </c>
      <c r="J10" s="315" t="s">
        <v>332</v>
      </c>
      <c r="AA10" s="319" t="str">
        <f>IF(Riesgo9!AT10="","",Riesgo9!AT10)</f>
        <v/>
      </c>
      <c r="AB10" s="320" t="s">
        <v>294</v>
      </c>
      <c r="AE10" s="311">
        <v>4</v>
      </c>
      <c r="AU10" s="316"/>
    </row>
    <row r="11" spans="1:49">
      <c r="C11" s="312" t="s">
        <v>726</v>
      </c>
      <c r="H11" s="311" t="s">
        <v>698</v>
      </c>
      <c r="J11" s="315" t="s">
        <v>333</v>
      </c>
      <c r="AA11" s="319" t="str">
        <f>IF(Riesgo10!AT10="","",Riesgo10!AT10)</f>
        <v/>
      </c>
      <c r="AB11" s="320" t="s">
        <v>711</v>
      </c>
      <c r="AE11" s="311">
        <v>5</v>
      </c>
      <c r="AU11" s="316"/>
    </row>
    <row r="12" spans="1:49">
      <c r="C12" s="312" t="s">
        <v>727</v>
      </c>
      <c r="H12" s="311" t="s">
        <v>13</v>
      </c>
      <c r="J12" s="315" t="s">
        <v>334</v>
      </c>
      <c r="AB12" s="320" t="s">
        <v>712</v>
      </c>
    </row>
    <row r="13" spans="1:49">
      <c r="C13" s="312" t="s">
        <v>728</v>
      </c>
      <c r="H13" s="311" t="s">
        <v>699</v>
      </c>
      <c r="J13" s="315" t="s">
        <v>40</v>
      </c>
      <c r="AB13" s="320" t="s">
        <v>295</v>
      </c>
    </row>
    <row r="14" spans="1:49" ht="16.5" customHeight="1">
      <c r="C14" s="326" t="s">
        <v>729</v>
      </c>
      <c r="AB14" s="327" t="s">
        <v>314</v>
      </c>
    </row>
    <row r="15" spans="1:49" ht="25.5">
      <c r="C15" s="312" t="s">
        <v>730</v>
      </c>
      <c r="AB15" s="311" t="s">
        <v>708</v>
      </c>
    </row>
    <row r="16" spans="1:49">
      <c r="C16" s="312" t="s">
        <v>731</v>
      </c>
      <c r="AB16" s="320" t="s">
        <v>713</v>
      </c>
    </row>
    <row r="17" spans="3:28">
      <c r="C17" s="312" t="s">
        <v>732</v>
      </c>
      <c r="AB17" s="320" t="s">
        <v>297</v>
      </c>
    </row>
    <row r="18" spans="3:28">
      <c r="C18" s="312" t="s">
        <v>733</v>
      </c>
      <c r="AB18" s="327" t="s">
        <v>714</v>
      </c>
    </row>
    <row r="19" spans="3:28" ht="16.5" customHeight="1">
      <c r="C19" s="312" t="s">
        <v>734</v>
      </c>
      <c r="AB19" s="320" t="s">
        <v>715</v>
      </c>
    </row>
    <row r="20" spans="3:28">
      <c r="C20" s="312" t="s">
        <v>735</v>
      </c>
      <c r="AB20" s="320" t="s">
        <v>299</v>
      </c>
    </row>
    <row r="21" spans="3:28">
      <c r="C21" s="312" t="s">
        <v>736</v>
      </c>
      <c r="AB21" s="320" t="s">
        <v>298</v>
      </c>
    </row>
    <row r="22" spans="3:28">
      <c r="C22" s="312" t="s">
        <v>737</v>
      </c>
      <c r="AB22" s="320" t="s">
        <v>300</v>
      </c>
    </row>
    <row r="23" spans="3:28">
      <c r="C23" s="312" t="s">
        <v>738</v>
      </c>
      <c r="AB23" s="320" t="s">
        <v>301</v>
      </c>
    </row>
    <row r="24" spans="3:28">
      <c r="C24" s="312" t="s">
        <v>739</v>
      </c>
      <c r="AB24" s="320" t="s">
        <v>302</v>
      </c>
    </row>
    <row r="25" spans="3:28" ht="25.5">
      <c r="C25" s="312" t="s">
        <v>740</v>
      </c>
      <c r="AB25" s="311" t="s">
        <v>303</v>
      </c>
    </row>
    <row r="26" spans="3:28">
      <c r="C26" s="312" t="s">
        <v>741</v>
      </c>
      <c r="AB26" s="320" t="s">
        <v>706</v>
      </c>
    </row>
    <row r="27" spans="3:28" ht="25.5">
      <c r="C27" s="312" t="s">
        <v>742</v>
      </c>
      <c r="AB27" s="320" t="s">
        <v>304</v>
      </c>
    </row>
    <row r="28" spans="3:28" ht="38.25">
      <c r="C28" s="312" t="s">
        <v>743</v>
      </c>
      <c r="AB28" s="311" t="s">
        <v>305</v>
      </c>
    </row>
    <row r="29" spans="3:28" ht="25.5">
      <c r="C29" s="312" t="s">
        <v>744</v>
      </c>
      <c r="AB29" s="320" t="s">
        <v>707</v>
      </c>
    </row>
    <row r="30" spans="3:28" ht="25.5">
      <c r="C30" s="312" t="s">
        <v>745</v>
      </c>
      <c r="AB30" s="320" t="s">
        <v>306</v>
      </c>
    </row>
    <row r="31" spans="3:28" ht="25.5">
      <c r="C31" s="312" t="s">
        <v>746</v>
      </c>
      <c r="AB31" s="320" t="s">
        <v>307</v>
      </c>
    </row>
    <row r="32" spans="3:28" ht="25.5">
      <c r="C32" s="312" t="s">
        <v>747</v>
      </c>
      <c r="AB32" s="320" t="s">
        <v>308</v>
      </c>
    </row>
    <row r="33" spans="3:28" ht="25.5">
      <c r="C33" s="312" t="s">
        <v>748</v>
      </c>
      <c r="AB33" s="320" t="s">
        <v>716</v>
      </c>
    </row>
    <row r="34" spans="3:28" ht="25.5">
      <c r="C34" s="312" t="s">
        <v>749</v>
      </c>
      <c r="AB34" s="311" t="s">
        <v>309</v>
      </c>
    </row>
    <row r="35" spans="3:28" ht="25.5">
      <c r="C35" s="312" t="s">
        <v>750</v>
      </c>
      <c r="AB35" s="320" t="s">
        <v>709</v>
      </c>
    </row>
    <row r="36" spans="3:28" ht="25.5">
      <c r="C36" s="312" t="s">
        <v>751</v>
      </c>
      <c r="AB36" s="320" t="s">
        <v>310</v>
      </c>
    </row>
    <row r="37" spans="3:28" ht="25.5">
      <c r="C37" s="312" t="s">
        <v>752</v>
      </c>
      <c r="AB37" s="320" t="s">
        <v>311</v>
      </c>
    </row>
    <row r="38" spans="3:28" ht="38.25">
      <c r="C38" s="312" t="s">
        <v>753</v>
      </c>
      <c r="AB38" s="320" t="s">
        <v>710</v>
      </c>
    </row>
    <row r="39" spans="3:28" ht="38.25">
      <c r="C39" s="312" t="s">
        <v>754</v>
      </c>
      <c r="AB39" s="320" t="s">
        <v>312</v>
      </c>
    </row>
    <row r="40" spans="3:28" ht="38.25">
      <c r="C40" s="312" t="s">
        <v>755</v>
      </c>
      <c r="AB40" s="311" t="s">
        <v>313</v>
      </c>
    </row>
    <row r="41" spans="3:28">
      <c r="C41" s="312" t="s">
        <v>756</v>
      </c>
    </row>
    <row r="42" spans="3:28" ht="25.5">
      <c r="C42" s="312" t="s">
        <v>757</v>
      </c>
    </row>
    <row r="43" spans="3:28">
      <c r="C43" s="312" t="s">
        <v>758</v>
      </c>
    </row>
    <row r="44" spans="3:28" ht="25.5">
      <c r="C44" s="312" t="s">
        <v>759</v>
      </c>
    </row>
    <row r="45" spans="3:28" ht="25.5">
      <c r="C45" s="328" t="s">
        <v>772</v>
      </c>
    </row>
  </sheetData>
  <sortState ref="AB2:AB45">
    <sortCondition ref="AB2:AB45"/>
  </sortState>
  <customSheetViews>
    <customSheetView guid="{329F5593-0D6B-4C21-9FD0-52C333171BDF}" scale="70">
      <pane xSplit="2" ySplit="1" topLeftCell="Q2" activePane="bottomRight" state="frozen"/>
      <selection pane="bottomRight" activeCell="AE4" sqref="AE4"/>
      <pageMargins left="0.7" right="0.7" top="0.75" bottom="0.75" header="0.3" footer="0.3"/>
      <pageSetup orientation="portrait" horizontalDpi="4294967294" verticalDpi="4294967294" r:id="rId1"/>
    </customSheetView>
  </customSheetViews>
  <pageMargins left="0.7" right="0.7" top="0.75" bottom="0.75" header="0.3" footer="0.3"/>
  <pageSetup orientation="portrait" horizontalDpi="4294967294" verticalDpi="4294967294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1:CE194"/>
  <sheetViews>
    <sheetView showGridLines="0" tabSelected="1" view="pageBreakPreview" topLeftCell="E1" zoomScale="80" zoomScaleNormal="75" zoomScaleSheetLayoutView="80" zoomScalePageLayoutView="70" workbookViewId="0">
      <selection activeCell="J8" sqref="J8"/>
    </sheetView>
  </sheetViews>
  <sheetFormatPr baseColWidth="10" defaultColWidth="11.5703125" defaultRowHeight="15"/>
  <cols>
    <col min="1" max="1" width="2.85546875" style="230" customWidth="1"/>
    <col min="2" max="2" width="2.42578125" style="230" bestFit="1" customWidth="1"/>
    <col min="3" max="3" width="3.85546875" style="230" customWidth="1"/>
    <col min="4" max="4" width="3.5703125" style="230" customWidth="1"/>
    <col min="5" max="5" width="4.140625" style="230" customWidth="1"/>
    <col min="6" max="6" width="9.7109375" style="230" customWidth="1"/>
    <col min="7" max="7" width="10.42578125" style="230" customWidth="1"/>
    <col min="8" max="8" width="10.85546875" style="230" customWidth="1"/>
    <col min="9" max="9" width="13.140625" style="230" customWidth="1"/>
    <col min="10" max="10" width="9.5703125" style="230" customWidth="1"/>
    <col min="11" max="11" width="5" style="230" customWidth="1"/>
    <col min="12" max="12" width="3.28515625" style="230" customWidth="1"/>
    <col min="13" max="15" width="4.7109375" style="230" customWidth="1"/>
    <col min="16" max="16" width="2.7109375" style="230" customWidth="1"/>
    <col min="17" max="18" width="5.28515625" style="230" customWidth="1"/>
    <col min="19" max="19" width="3.7109375" style="230" customWidth="1"/>
    <col min="20" max="20" width="2.7109375" style="230" customWidth="1"/>
    <col min="21" max="21" width="4.28515625" style="230" customWidth="1"/>
    <col min="22" max="22" width="3.7109375" style="230" customWidth="1"/>
    <col min="23" max="23" width="2.7109375" style="230" customWidth="1"/>
    <col min="24" max="24" width="8.5703125" style="230" customWidth="1"/>
    <col min="25" max="25" width="5.7109375" style="230" customWidth="1"/>
    <col min="26" max="26" width="4.7109375" style="230" customWidth="1"/>
    <col min="27" max="27" width="5" style="230" customWidth="1"/>
    <col min="28" max="28" width="6" style="230" customWidth="1"/>
    <col min="29" max="29" width="5.28515625" style="230" customWidth="1"/>
    <col min="30" max="30" width="2.7109375" style="230" customWidth="1"/>
    <col min="31" max="31" width="9" style="230" customWidth="1"/>
    <col min="32" max="32" width="3.85546875" style="230" customWidth="1"/>
    <col min="33" max="33" width="5.28515625" style="230" customWidth="1"/>
    <col min="34" max="34" width="5.7109375" style="230" customWidth="1"/>
    <col min="35" max="35" width="4.85546875" style="230" customWidth="1"/>
    <col min="36" max="36" width="9.5703125" style="230" customWidth="1"/>
    <col min="37" max="37" width="5.7109375" style="230" customWidth="1"/>
    <col min="38" max="38" width="11.5703125" style="230" customWidth="1"/>
    <col min="39" max="39" width="5.42578125" style="230" customWidth="1"/>
    <col min="40" max="40" width="20" style="230" customWidth="1"/>
    <col min="41" max="41" width="6.7109375" style="230" customWidth="1"/>
    <col min="42" max="42" width="5.140625" style="230" customWidth="1"/>
    <col min="43" max="43" width="4.7109375" style="230" customWidth="1"/>
    <col min="44" max="45" width="4" style="230" customWidth="1"/>
    <col min="46" max="46" width="2" style="230" customWidth="1"/>
    <col min="47" max="47" width="7" style="230" customWidth="1"/>
    <col min="48" max="48" width="0.42578125" style="230" customWidth="1"/>
    <col min="49" max="49" width="1" style="230" customWidth="1"/>
    <col min="50" max="50" width="2.28515625" style="230" customWidth="1"/>
    <col min="51" max="51" width="1.7109375" style="230" customWidth="1"/>
    <col min="52" max="52" width="1.85546875" style="230" customWidth="1"/>
    <col min="53" max="53" width="1.42578125" style="230" customWidth="1"/>
    <col min="54" max="54" width="2.7109375" style="230" customWidth="1"/>
    <col min="55" max="55" width="2.28515625" style="230" customWidth="1"/>
    <col min="56" max="56" width="0.7109375" style="230" customWidth="1"/>
    <col min="57" max="57" width="2" style="230" customWidth="1"/>
    <col min="58" max="58" width="2.7109375" style="230" customWidth="1"/>
    <col min="59" max="59" width="0.7109375" style="230" customWidth="1"/>
    <col min="60" max="60" width="6.5703125" style="230" customWidth="1"/>
    <col min="61" max="61" width="3" style="230" customWidth="1"/>
    <col min="62" max="62" width="4.85546875" style="230" customWidth="1"/>
    <col min="63" max="64" width="3.7109375" style="230" customWidth="1"/>
    <col min="65" max="65" width="15.85546875" style="230" customWidth="1"/>
    <col min="66" max="66" width="16.5703125" style="230" customWidth="1"/>
    <col min="67" max="68" width="28.140625" style="230" customWidth="1"/>
    <col min="69" max="70" width="24.85546875" style="230" customWidth="1"/>
    <col min="71" max="71" width="15.42578125" style="230" customWidth="1"/>
    <col min="72" max="72" width="10.85546875" style="230" customWidth="1"/>
    <col min="73" max="73" width="31.42578125" style="230" customWidth="1"/>
    <col min="74" max="74" width="13.7109375" style="230" customWidth="1"/>
    <col min="75" max="75" width="10.85546875" style="230" customWidth="1"/>
    <col min="76" max="76" width="7.42578125" style="230" customWidth="1"/>
    <col min="77" max="83" width="11.5703125" style="230" customWidth="1"/>
    <col min="84" max="16384" width="11.5703125" style="230"/>
  </cols>
  <sheetData>
    <row r="1" spans="1:59" ht="15.6" customHeight="1">
      <c r="A1" s="494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6"/>
      <c r="P1" s="474" t="s">
        <v>520</v>
      </c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857"/>
    </row>
    <row r="2" spans="1:59" ht="15.6" customHeight="1">
      <c r="A2" s="497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9"/>
      <c r="P2" s="476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858"/>
    </row>
    <row r="3" spans="1:59" ht="15.6" customHeight="1">
      <c r="A3" s="497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9"/>
      <c r="P3" s="476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7"/>
      <c r="AT3" s="477"/>
      <c r="AU3" s="477"/>
      <c r="AV3" s="477"/>
      <c r="AW3" s="477"/>
      <c r="AX3" s="477"/>
      <c r="AY3" s="477"/>
      <c r="AZ3" s="477"/>
      <c r="BA3" s="477"/>
      <c r="BB3" s="477"/>
      <c r="BC3" s="477"/>
      <c r="BD3" s="477"/>
      <c r="BE3" s="477"/>
      <c r="BF3" s="477"/>
      <c r="BG3" s="858"/>
    </row>
    <row r="4" spans="1:59" ht="23.25" customHeight="1" thickBot="1">
      <c r="A4" s="500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2"/>
      <c r="P4" s="478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859"/>
    </row>
    <row r="5" spans="1:59" ht="15.6" customHeight="1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3"/>
    </row>
    <row r="6" spans="1:59" ht="31.15" customHeight="1">
      <c r="A6" s="231"/>
      <c r="B6" s="232"/>
      <c r="C6" s="19"/>
      <c r="D6" s="523" t="s">
        <v>4</v>
      </c>
      <c r="E6" s="523"/>
      <c r="F6" s="523"/>
      <c r="G6" s="523"/>
      <c r="H6" s="232"/>
      <c r="I6" s="232"/>
      <c r="J6" s="19"/>
      <c r="K6" s="485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486"/>
      <c r="AS6" s="486"/>
      <c r="AT6" s="486"/>
      <c r="AU6" s="486"/>
      <c r="AV6" s="486"/>
      <c r="AW6" s="486"/>
      <c r="AX6" s="486"/>
      <c r="AY6" s="486"/>
      <c r="AZ6" s="486"/>
      <c r="BA6" s="486"/>
      <c r="BB6" s="486"/>
      <c r="BC6" s="486"/>
      <c r="BD6" s="487"/>
      <c r="BE6" s="232"/>
      <c r="BF6" s="232"/>
      <c r="BG6" s="233"/>
    </row>
    <row r="7" spans="1:59" ht="11.45" customHeight="1">
      <c r="A7" s="231"/>
      <c r="B7" s="232"/>
      <c r="C7" s="19"/>
      <c r="D7" s="19"/>
      <c r="E7" s="19"/>
      <c r="F7" s="19"/>
      <c r="G7" s="232"/>
      <c r="H7" s="19"/>
      <c r="I7" s="19"/>
      <c r="J7" s="19"/>
      <c r="K7" s="232"/>
      <c r="L7" s="232"/>
      <c r="M7" s="232"/>
      <c r="N7" s="232"/>
      <c r="O7" s="19"/>
      <c r="P7" s="341"/>
      <c r="Q7" s="341"/>
      <c r="R7" s="341"/>
      <c r="S7" s="341"/>
      <c r="T7" s="19"/>
      <c r="U7" s="19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3"/>
    </row>
    <row r="8" spans="1:59" ht="31.15" customHeight="1">
      <c r="A8" s="231"/>
      <c r="B8" s="232"/>
      <c r="C8" s="19"/>
      <c r="D8" s="523" t="s">
        <v>519</v>
      </c>
      <c r="E8" s="523"/>
      <c r="F8" s="523"/>
      <c r="G8" s="523"/>
      <c r="H8" s="232"/>
      <c r="I8" s="232"/>
      <c r="J8" s="22"/>
      <c r="K8" s="485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6"/>
      <c r="AL8" s="486"/>
      <c r="AM8" s="486"/>
      <c r="AN8" s="486"/>
      <c r="AO8" s="486"/>
      <c r="AP8" s="486"/>
      <c r="AQ8" s="486"/>
      <c r="AR8" s="486"/>
      <c r="AS8" s="486"/>
      <c r="AT8" s="486"/>
      <c r="AU8" s="486"/>
      <c r="AV8" s="486"/>
      <c r="AW8" s="486"/>
      <c r="AX8" s="486"/>
      <c r="AY8" s="486"/>
      <c r="AZ8" s="486"/>
      <c r="BA8" s="486"/>
      <c r="BB8" s="486"/>
      <c r="BC8" s="486"/>
      <c r="BD8" s="487"/>
      <c r="BE8" s="232"/>
      <c r="BF8" s="232"/>
      <c r="BG8" s="233"/>
    </row>
    <row r="9" spans="1:59" ht="11.45" customHeight="1">
      <c r="A9" s="231"/>
      <c r="B9" s="232"/>
      <c r="C9" s="19"/>
      <c r="D9" s="341"/>
      <c r="E9" s="341"/>
      <c r="F9" s="341"/>
      <c r="G9" s="341"/>
      <c r="H9" s="232"/>
      <c r="I9" s="232"/>
      <c r="J9" s="22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70"/>
      <c r="AM9" s="340"/>
      <c r="AN9" s="340"/>
      <c r="AO9" s="340"/>
      <c r="AP9" s="362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232"/>
      <c r="BF9" s="232"/>
      <c r="BG9" s="233"/>
    </row>
    <row r="10" spans="1:59" ht="33.75" customHeight="1">
      <c r="A10" s="231"/>
      <c r="B10" s="232"/>
      <c r="C10" s="19"/>
      <c r="D10" s="523" t="s">
        <v>280</v>
      </c>
      <c r="E10" s="523"/>
      <c r="F10" s="523"/>
      <c r="G10" s="523"/>
      <c r="H10" s="523"/>
      <c r="I10" s="523"/>
      <c r="J10" s="22"/>
      <c r="K10" s="485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7"/>
      <c r="AM10" s="22"/>
      <c r="AN10" s="481" t="s">
        <v>845</v>
      </c>
      <c r="AO10" s="481"/>
      <c r="AP10" s="361"/>
      <c r="AQ10" s="22"/>
      <c r="AR10" s="22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0"/>
      <c r="BD10" s="480"/>
      <c r="BE10" s="232"/>
      <c r="BF10" s="232"/>
      <c r="BG10" s="233"/>
    </row>
    <row r="11" spans="1:59" ht="15.75" customHeight="1">
      <c r="A11" s="231"/>
      <c r="B11" s="232"/>
      <c r="C11" s="19"/>
      <c r="D11" s="19"/>
      <c r="E11" s="19"/>
      <c r="F11" s="341"/>
      <c r="G11" s="341"/>
      <c r="H11" s="341"/>
      <c r="I11" s="341"/>
      <c r="J11" s="22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70"/>
      <c r="AM11" s="340"/>
      <c r="AN11" s="340"/>
      <c r="AO11" s="340"/>
      <c r="AP11" s="362"/>
      <c r="AQ11" s="340"/>
      <c r="AR11" s="340"/>
      <c r="AS11" s="549" t="s">
        <v>3</v>
      </c>
      <c r="AT11" s="549"/>
      <c r="AU11" s="549"/>
      <c r="AV11" s="549"/>
      <c r="AW11" s="549"/>
      <c r="AX11" s="549"/>
      <c r="AY11" s="549"/>
      <c r="AZ11" s="549"/>
      <c r="BA11" s="549"/>
      <c r="BB11" s="549"/>
      <c r="BC11" s="549"/>
      <c r="BD11" s="549"/>
      <c r="BE11" s="549"/>
      <c r="BF11" s="232"/>
      <c r="BG11" s="233"/>
    </row>
    <row r="12" spans="1:59" ht="3.75" customHeight="1">
      <c r="A12" s="231"/>
      <c r="B12" s="232"/>
      <c r="C12" s="19"/>
      <c r="D12" s="19"/>
      <c r="E12" s="19"/>
      <c r="F12" s="341"/>
      <c r="G12" s="341"/>
      <c r="H12" s="341"/>
      <c r="I12" s="341"/>
      <c r="J12" s="22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70"/>
      <c r="AM12" s="340"/>
      <c r="AN12" s="340"/>
      <c r="AO12" s="340"/>
      <c r="AP12" s="362"/>
      <c r="AQ12" s="340"/>
      <c r="AR12" s="340"/>
      <c r="AS12" s="340"/>
      <c r="AT12" s="340"/>
      <c r="AU12" s="340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2"/>
      <c r="BG12" s="233"/>
    </row>
    <row r="13" spans="1:59" ht="31.15" customHeight="1">
      <c r="A13" s="231"/>
      <c r="B13" s="232"/>
      <c r="C13" s="19"/>
      <c r="D13" s="232"/>
      <c r="E13" s="24"/>
      <c r="F13" s="24"/>
      <c r="G13" s="24"/>
      <c r="H13" s="24"/>
      <c r="I13" s="24"/>
      <c r="J13" s="24"/>
      <c r="K13" s="232"/>
      <c r="L13" s="24"/>
      <c r="M13" s="488" t="s">
        <v>38</v>
      </c>
      <c r="N13" s="488"/>
      <c r="O13" s="488"/>
      <c r="P13" s="488"/>
      <c r="Q13" s="488"/>
      <c r="R13" s="488"/>
      <c r="S13" s="488"/>
      <c r="T13" s="488"/>
      <c r="U13" s="24"/>
      <c r="V13" s="485"/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6"/>
      <c r="AJ13" s="487"/>
      <c r="AK13" s="350">
        <f>IF(V13=Datos!B2,1,IF(V13=Datos!B3,2,IF(V13=Datos!B4,3,IF(V13=Datos!B5,4,IF(V13=Datos!B6,5,"")))))</f>
        <v>2</v>
      </c>
      <c r="AL13" s="350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340"/>
      <c r="AX13" s="340"/>
      <c r="AY13" s="340"/>
      <c r="AZ13" s="340"/>
      <c r="BA13" s="340"/>
      <c r="BB13" s="340"/>
      <c r="BC13" s="340"/>
      <c r="BD13" s="340"/>
      <c r="BE13" s="232"/>
      <c r="BF13" s="232"/>
      <c r="BG13" s="233"/>
    </row>
    <row r="14" spans="1:59" ht="15.6" customHeight="1" thickBot="1">
      <c r="A14" s="228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5"/>
    </row>
    <row r="15" spans="1:59" ht="32.450000000000003" customHeight="1" thickBot="1">
      <c r="A15" s="433" t="s">
        <v>5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5"/>
    </row>
    <row r="16" spans="1:59" ht="24.75" customHeight="1">
      <c r="A16" s="343"/>
      <c r="B16" s="344"/>
      <c r="C16" s="344"/>
      <c r="D16" s="547" t="s">
        <v>282</v>
      </c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7"/>
      <c r="AI16" s="547"/>
      <c r="AJ16" s="547"/>
      <c r="AK16" s="547"/>
      <c r="AL16" s="547"/>
      <c r="AM16" s="547"/>
      <c r="AN16" s="547"/>
      <c r="AO16" s="547"/>
      <c r="AP16" s="547"/>
      <c r="AQ16" s="547"/>
      <c r="AR16" s="547"/>
      <c r="AS16" s="547"/>
      <c r="AT16" s="547"/>
      <c r="AU16" s="547"/>
      <c r="AV16" s="547"/>
      <c r="AW16" s="547"/>
      <c r="AX16" s="547"/>
      <c r="AY16" s="547"/>
      <c r="AZ16" s="547"/>
      <c r="BA16" s="547"/>
      <c r="BB16" s="547"/>
      <c r="BC16" s="547"/>
      <c r="BD16" s="547"/>
      <c r="BE16" s="547"/>
      <c r="BF16" s="232"/>
      <c r="BG16" s="233"/>
    </row>
    <row r="17" spans="1:60" ht="27" customHeight="1">
      <c r="A17" s="343"/>
      <c r="B17" s="344"/>
      <c r="C17" s="344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89"/>
      <c r="AL17" s="489"/>
      <c r="AM17" s="489"/>
      <c r="AN17" s="489"/>
      <c r="AO17" s="489"/>
      <c r="AP17" s="489"/>
      <c r="AQ17" s="489"/>
      <c r="AR17" s="489"/>
      <c r="AS17" s="489"/>
      <c r="AT17" s="489"/>
      <c r="AU17" s="489"/>
      <c r="AV17" s="489"/>
      <c r="AW17" s="489"/>
      <c r="AX17" s="489"/>
      <c r="AY17" s="489"/>
      <c r="AZ17" s="489"/>
      <c r="BA17" s="489"/>
      <c r="BB17" s="489"/>
      <c r="BC17" s="489"/>
      <c r="BD17" s="167"/>
      <c r="BE17" s="232"/>
      <c r="BF17" s="232"/>
      <c r="BG17" s="233"/>
    </row>
    <row r="18" spans="1:60" ht="36" customHeight="1">
      <c r="A18" s="231"/>
      <c r="B18" s="31"/>
      <c r="C18" s="31"/>
      <c r="D18" s="548" t="s">
        <v>847</v>
      </c>
      <c r="E18" s="548"/>
      <c r="F18" s="548"/>
      <c r="G18" s="548"/>
      <c r="H18" s="548"/>
      <c r="I18" s="545" t="s">
        <v>846</v>
      </c>
      <c r="J18" s="545"/>
      <c r="K18" s="545"/>
      <c r="L18" s="545"/>
      <c r="M18" s="545"/>
      <c r="N18" s="545"/>
      <c r="O18" s="491" t="s">
        <v>21</v>
      </c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1"/>
      <c r="AG18" s="491"/>
      <c r="AH18" s="491"/>
      <c r="AI18" s="491"/>
      <c r="AJ18" s="491"/>
      <c r="AK18" s="491"/>
      <c r="AL18" s="367"/>
      <c r="AM18" s="172"/>
      <c r="AN18" s="172"/>
      <c r="AO18" s="491" t="str">
        <f>IF(AK13=4,"Activos de información afectados","")</f>
        <v/>
      </c>
      <c r="AP18" s="491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491"/>
      <c r="BB18" s="491"/>
      <c r="BC18" s="491"/>
      <c r="BD18" s="491"/>
      <c r="BE18" s="491"/>
      <c r="BF18" s="491"/>
      <c r="BG18" s="233"/>
    </row>
    <row r="19" spans="1:60" s="234" customFormat="1" ht="31.15" customHeight="1">
      <c r="A19" s="236"/>
      <c r="D19" s="489"/>
      <c r="E19" s="489"/>
      <c r="F19" s="489"/>
      <c r="G19" s="489"/>
      <c r="H19" s="489"/>
      <c r="I19" s="167"/>
      <c r="J19" s="489"/>
      <c r="K19" s="489"/>
      <c r="L19" s="489"/>
      <c r="M19" s="167"/>
      <c r="N19" s="167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89"/>
      <c r="AK19" s="489"/>
      <c r="AL19" s="489"/>
      <c r="AM19" s="489"/>
      <c r="AN19" s="489"/>
      <c r="AQ19" s="490" t="str">
        <f>IF($AK$13=4,"Seleccione los activos de información afectados","")</f>
        <v/>
      </c>
      <c r="AR19" s="490"/>
      <c r="AS19" s="490"/>
      <c r="AT19" s="490"/>
      <c r="AU19" s="490"/>
      <c r="AV19" s="490"/>
      <c r="AW19" s="490"/>
      <c r="AX19" s="490"/>
      <c r="AY19" s="490"/>
      <c r="AZ19" s="490"/>
      <c r="BA19" s="490"/>
      <c r="BB19" s="490"/>
      <c r="BC19" s="490"/>
      <c r="BD19" s="45"/>
      <c r="BE19" s="173"/>
      <c r="BF19" s="173"/>
      <c r="BG19" s="174"/>
      <c r="BH19" s="230"/>
    </row>
    <row r="20" spans="1:60" ht="15.6" customHeight="1">
      <c r="A20" s="231"/>
      <c r="B20" s="237"/>
      <c r="C20" s="237"/>
      <c r="D20" s="170"/>
      <c r="E20" s="170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3"/>
    </row>
    <row r="21" spans="1:60" ht="15.6" customHeight="1">
      <c r="A21" s="231"/>
      <c r="B21" s="237"/>
      <c r="C21" s="237"/>
      <c r="D21" s="546" t="s">
        <v>36</v>
      </c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6"/>
      <c r="W21" s="546"/>
      <c r="X21" s="546"/>
      <c r="Y21" s="546"/>
      <c r="Z21" s="546"/>
      <c r="AA21" s="546"/>
      <c r="AB21" s="546"/>
      <c r="AC21" s="546"/>
      <c r="AD21" s="546"/>
      <c r="AE21" s="546"/>
      <c r="AF21" s="546"/>
      <c r="AG21" s="546"/>
      <c r="AH21" s="546"/>
      <c r="AI21" s="546"/>
      <c r="AJ21" s="546"/>
      <c r="AK21" s="546"/>
      <c r="AL21" s="546"/>
      <c r="AM21" s="546"/>
      <c r="AN21" s="546"/>
      <c r="AO21" s="546"/>
      <c r="AP21" s="546"/>
      <c r="AQ21" s="546"/>
      <c r="AR21" s="546"/>
      <c r="AS21" s="546"/>
      <c r="AT21" s="546"/>
      <c r="AU21" s="546"/>
      <c r="AV21" s="546"/>
      <c r="AW21" s="546"/>
      <c r="AX21" s="546"/>
      <c r="AY21" s="546"/>
      <c r="AZ21" s="546"/>
      <c r="BA21" s="546"/>
      <c r="BB21" s="546"/>
      <c r="BC21" s="546"/>
      <c r="BD21" s="546"/>
      <c r="BE21" s="546"/>
      <c r="BF21" s="232"/>
      <c r="BG21" s="233"/>
    </row>
    <row r="22" spans="1:60" ht="31.9" customHeight="1">
      <c r="A22" s="231"/>
      <c r="B22" s="237"/>
      <c r="C22" s="237"/>
      <c r="D22" s="554" t="str">
        <f>CONCATENATE(D19," ",J19," ",O19)</f>
        <v xml:space="preserve">  </v>
      </c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  <c r="AO22" s="554"/>
      <c r="AP22" s="554"/>
      <c r="AQ22" s="554"/>
      <c r="AR22" s="554"/>
      <c r="AS22" s="554"/>
      <c r="AT22" s="554"/>
      <c r="AU22" s="554"/>
      <c r="AV22" s="554"/>
      <c r="AW22" s="554"/>
      <c r="AX22" s="554"/>
      <c r="AY22" s="554"/>
      <c r="AZ22" s="554"/>
      <c r="BA22" s="554"/>
      <c r="BB22" s="554"/>
      <c r="BC22" s="554"/>
      <c r="BD22" s="33"/>
      <c r="BE22" s="232"/>
      <c r="BF22" s="232"/>
      <c r="BG22" s="233"/>
    </row>
    <row r="23" spans="1:60" ht="15" customHeight="1">
      <c r="A23" s="231"/>
      <c r="B23" s="232"/>
      <c r="C23" s="232"/>
      <c r="D23" s="232"/>
      <c r="E23" s="237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232"/>
      <c r="BC23" s="232"/>
      <c r="BD23" s="232"/>
      <c r="BE23" s="232"/>
      <c r="BF23" s="232"/>
      <c r="BG23" s="233"/>
    </row>
    <row r="24" spans="1:60" ht="15" customHeight="1">
      <c r="A24" s="231"/>
      <c r="B24" s="232"/>
      <c r="C24" s="232"/>
      <c r="D24" s="550" t="s">
        <v>402</v>
      </c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  <c r="AK24" s="550"/>
      <c r="AL24" s="550"/>
      <c r="AM24" s="550"/>
      <c r="AN24" s="34"/>
      <c r="AO24" s="551" t="s">
        <v>849</v>
      </c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1"/>
      <c r="BD24" s="34"/>
      <c r="BE24" s="232"/>
      <c r="BF24" s="232"/>
      <c r="BG24" s="233"/>
    </row>
    <row r="25" spans="1:60" ht="31.15" customHeight="1">
      <c r="A25" s="231"/>
      <c r="B25" s="232"/>
      <c r="C25" s="232"/>
      <c r="D25" s="489" t="s">
        <v>885</v>
      </c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489"/>
      <c r="AB25" s="489"/>
      <c r="AC25" s="489"/>
      <c r="AD25" s="489"/>
      <c r="AE25" s="489"/>
      <c r="AF25" s="489"/>
      <c r="AG25" s="489"/>
      <c r="AH25" s="489"/>
      <c r="AI25" s="489"/>
      <c r="AJ25" s="489"/>
      <c r="AK25" s="489"/>
      <c r="AL25" s="489"/>
      <c r="AM25" s="489"/>
      <c r="AO25" s="444"/>
      <c r="AP25" s="444"/>
      <c r="AQ25" s="444"/>
      <c r="AR25" s="444"/>
      <c r="AS25" s="444"/>
      <c r="AT25" s="444"/>
      <c r="AU25" s="444"/>
      <c r="AV25" s="444"/>
      <c r="AW25" s="444"/>
      <c r="AX25" s="444"/>
      <c r="AY25" s="444"/>
      <c r="AZ25" s="444"/>
      <c r="BA25" s="444"/>
      <c r="BB25" s="444"/>
      <c r="BC25" s="444"/>
      <c r="BD25" s="232"/>
      <c r="BE25" s="232"/>
      <c r="BF25" s="232"/>
      <c r="BG25" s="233"/>
    </row>
    <row r="26" spans="1:60" ht="15.6" customHeight="1">
      <c r="A26" s="231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3"/>
    </row>
    <row r="27" spans="1:60" ht="31.15" customHeight="1">
      <c r="A27" s="231"/>
      <c r="B27" s="232"/>
      <c r="C27" s="232"/>
      <c r="D27" s="451" t="s">
        <v>286</v>
      </c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451"/>
      <c r="BD27" s="232"/>
      <c r="BE27" s="232"/>
      <c r="BF27" s="232"/>
      <c r="BG27" s="233"/>
    </row>
    <row r="28" spans="1:60" ht="15.6" customHeight="1">
      <c r="A28" s="231"/>
      <c r="B28" s="232"/>
      <c r="C28" s="232"/>
      <c r="D28" s="445" t="s">
        <v>39</v>
      </c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7"/>
      <c r="Y28" s="552" t="s">
        <v>42</v>
      </c>
      <c r="Z28" s="552"/>
      <c r="AA28" s="552"/>
      <c r="AB28" s="552"/>
      <c r="AC28" s="552"/>
      <c r="AD28" s="552"/>
      <c r="AE28" s="552"/>
      <c r="AF28" s="552"/>
      <c r="AG28" s="552"/>
      <c r="AH28" s="552"/>
      <c r="AI28" s="552"/>
      <c r="AJ28" s="552"/>
      <c r="AK28" s="552"/>
      <c r="AL28" s="552"/>
      <c r="AM28" s="552"/>
      <c r="AN28" s="552"/>
      <c r="AO28" s="552"/>
      <c r="AP28" s="552"/>
      <c r="AQ28" s="552"/>
      <c r="AR28" s="552"/>
      <c r="AS28" s="552"/>
      <c r="AT28" s="552"/>
      <c r="AU28" s="552"/>
      <c r="AV28" s="552"/>
      <c r="AW28" s="552"/>
      <c r="AX28" s="552"/>
      <c r="AY28" s="552"/>
      <c r="AZ28" s="552"/>
      <c r="BA28" s="552"/>
      <c r="BB28" s="552"/>
      <c r="BC28" s="552"/>
      <c r="BD28" s="232"/>
      <c r="BE28" s="232"/>
      <c r="BF28" s="232"/>
      <c r="BG28" s="233"/>
    </row>
    <row r="29" spans="1:60" ht="15.6" customHeight="1">
      <c r="A29" s="231"/>
      <c r="B29" s="232"/>
      <c r="C29" s="232"/>
      <c r="D29" s="445" t="str">
        <f>IF($AK$13=4,"Amenaza","Agente generador interno")</f>
        <v>Agente generador interno</v>
      </c>
      <c r="E29" s="446"/>
      <c r="F29" s="446"/>
      <c r="G29" s="446"/>
      <c r="H29" s="446"/>
      <c r="I29" s="447"/>
      <c r="J29" s="445" t="str">
        <f>IF($AK$13=4,"Vulnerabilidad","Causa")</f>
        <v>Causa</v>
      </c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7"/>
      <c r="Y29" s="451" t="str">
        <f>IF($AK$13=4,"Amenaza","Agente generador externo")</f>
        <v>Agente generador externo</v>
      </c>
      <c r="Z29" s="451"/>
      <c r="AA29" s="451"/>
      <c r="AB29" s="451"/>
      <c r="AC29" s="451"/>
      <c r="AD29" s="451"/>
      <c r="AE29" s="451"/>
      <c r="AF29" s="451"/>
      <c r="AG29" s="451"/>
      <c r="AH29" s="451"/>
      <c r="AI29" s="445" t="str">
        <f>IF($AK$13=4,"Vulnerabilidad","Causa")</f>
        <v>Causa</v>
      </c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  <c r="AT29" s="446"/>
      <c r="AU29" s="446"/>
      <c r="AV29" s="446"/>
      <c r="AW29" s="446"/>
      <c r="AX29" s="446"/>
      <c r="AY29" s="446"/>
      <c r="AZ29" s="446"/>
      <c r="BA29" s="446"/>
      <c r="BB29" s="446"/>
      <c r="BC29" s="447"/>
      <c r="BD29" s="232"/>
      <c r="BE29" s="232"/>
      <c r="BF29" s="232"/>
      <c r="BG29" s="233"/>
    </row>
    <row r="30" spans="1:60" ht="20.25" customHeight="1">
      <c r="A30" s="231"/>
      <c r="B30" s="232"/>
      <c r="C30" s="232"/>
      <c r="D30" s="444"/>
      <c r="E30" s="444"/>
      <c r="F30" s="444"/>
      <c r="G30" s="444"/>
      <c r="H30" s="444"/>
      <c r="I30" s="444"/>
      <c r="J30" s="570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2"/>
      <c r="Y30" s="553"/>
      <c r="Z30" s="553"/>
      <c r="AA30" s="553"/>
      <c r="AB30" s="553"/>
      <c r="AC30" s="553"/>
      <c r="AD30" s="553"/>
      <c r="AE30" s="553"/>
      <c r="AF30" s="553"/>
      <c r="AG30" s="553"/>
      <c r="AH30" s="553"/>
      <c r="AI30" s="524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  <c r="AT30" s="525"/>
      <c r="AU30" s="525"/>
      <c r="AV30" s="525"/>
      <c r="AW30" s="525"/>
      <c r="AX30" s="525"/>
      <c r="AY30" s="525"/>
      <c r="AZ30" s="525"/>
      <c r="BA30" s="525"/>
      <c r="BB30" s="525"/>
      <c r="BC30" s="526"/>
      <c r="BD30" s="232"/>
      <c r="BE30" s="232"/>
      <c r="BF30" s="232"/>
      <c r="BG30" s="233"/>
    </row>
    <row r="31" spans="1:60" ht="21" customHeight="1">
      <c r="A31" s="231"/>
      <c r="B31" s="232"/>
      <c r="C31" s="232"/>
      <c r="D31" s="444"/>
      <c r="E31" s="444"/>
      <c r="F31" s="444"/>
      <c r="G31" s="444"/>
      <c r="H31" s="444"/>
      <c r="I31" s="444"/>
      <c r="J31" s="570"/>
      <c r="K31" s="571"/>
      <c r="L31" s="571"/>
      <c r="M31" s="571"/>
      <c r="N31" s="571"/>
      <c r="O31" s="571"/>
      <c r="P31" s="571"/>
      <c r="Q31" s="571"/>
      <c r="R31" s="571"/>
      <c r="S31" s="571"/>
      <c r="T31" s="571"/>
      <c r="U31" s="571"/>
      <c r="V31" s="571"/>
      <c r="W31" s="571"/>
      <c r="X31" s="572"/>
      <c r="Y31" s="553"/>
      <c r="Z31" s="553"/>
      <c r="AA31" s="553"/>
      <c r="AB31" s="553"/>
      <c r="AC31" s="553"/>
      <c r="AD31" s="553"/>
      <c r="AE31" s="553"/>
      <c r="AF31" s="553"/>
      <c r="AG31" s="553"/>
      <c r="AH31" s="553"/>
      <c r="AI31" s="524"/>
      <c r="AJ31" s="525"/>
      <c r="AK31" s="525"/>
      <c r="AL31" s="525"/>
      <c r="AM31" s="525"/>
      <c r="AN31" s="525"/>
      <c r="AO31" s="525"/>
      <c r="AP31" s="525"/>
      <c r="AQ31" s="525"/>
      <c r="AR31" s="525"/>
      <c r="AS31" s="525"/>
      <c r="AT31" s="525"/>
      <c r="AU31" s="525"/>
      <c r="AV31" s="525"/>
      <c r="AW31" s="525"/>
      <c r="AX31" s="525"/>
      <c r="AY31" s="525"/>
      <c r="AZ31" s="525"/>
      <c r="BA31" s="525"/>
      <c r="BB31" s="525"/>
      <c r="BC31" s="526"/>
      <c r="BD31" s="232"/>
      <c r="BE31" s="232"/>
      <c r="BF31" s="232"/>
      <c r="BG31" s="233"/>
    </row>
    <row r="32" spans="1:60" ht="17.25" customHeight="1">
      <c r="A32" s="231"/>
      <c r="B32" s="232"/>
      <c r="C32" s="232"/>
      <c r="D32" s="444"/>
      <c r="E32" s="444"/>
      <c r="F32" s="444"/>
      <c r="G32" s="444"/>
      <c r="H32" s="444"/>
      <c r="I32" s="444"/>
      <c r="J32" s="570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2"/>
      <c r="Y32" s="553"/>
      <c r="Z32" s="553"/>
      <c r="AA32" s="553"/>
      <c r="AB32" s="553"/>
      <c r="AC32" s="553"/>
      <c r="AD32" s="553"/>
      <c r="AE32" s="553"/>
      <c r="AF32" s="553"/>
      <c r="AG32" s="553"/>
      <c r="AH32" s="553"/>
      <c r="AI32" s="524"/>
      <c r="AJ32" s="525"/>
      <c r="AK32" s="525"/>
      <c r="AL32" s="525"/>
      <c r="AM32" s="525"/>
      <c r="AN32" s="525"/>
      <c r="AO32" s="525"/>
      <c r="AP32" s="525"/>
      <c r="AQ32" s="525"/>
      <c r="AR32" s="525"/>
      <c r="AS32" s="525"/>
      <c r="AT32" s="525"/>
      <c r="AU32" s="525"/>
      <c r="AV32" s="525"/>
      <c r="AW32" s="525"/>
      <c r="AX32" s="525"/>
      <c r="AY32" s="525"/>
      <c r="AZ32" s="525"/>
      <c r="BA32" s="525"/>
      <c r="BB32" s="525"/>
      <c r="BC32" s="526"/>
      <c r="BD32" s="232"/>
      <c r="BE32" s="232"/>
      <c r="BF32" s="232"/>
      <c r="BG32" s="233"/>
    </row>
    <row r="33" spans="1:79">
      <c r="A33" s="231"/>
      <c r="B33" s="232"/>
      <c r="C33" s="232"/>
      <c r="D33" s="444"/>
      <c r="E33" s="444"/>
      <c r="F33" s="444"/>
      <c r="G33" s="444"/>
      <c r="H33" s="444"/>
      <c r="I33" s="444"/>
      <c r="J33" s="570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2"/>
      <c r="Y33" s="553"/>
      <c r="Z33" s="553"/>
      <c r="AA33" s="553"/>
      <c r="AB33" s="553"/>
      <c r="AC33" s="553"/>
      <c r="AD33" s="553"/>
      <c r="AE33" s="553"/>
      <c r="AF33" s="553"/>
      <c r="AG33" s="553"/>
      <c r="AH33" s="553"/>
      <c r="AI33" s="524"/>
      <c r="AJ33" s="525"/>
      <c r="AK33" s="525"/>
      <c r="AL33" s="525"/>
      <c r="AM33" s="525"/>
      <c r="AN33" s="525"/>
      <c r="AO33" s="525"/>
      <c r="AP33" s="525"/>
      <c r="AQ33" s="525"/>
      <c r="AR33" s="525"/>
      <c r="AS33" s="525"/>
      <c r="AT33" s="525"/>
      <c r="AU33" s="525"/>
      <c r="AV33" s="525"/>
      <c r="AW33" s="525"/>
      <c r="AX33" s="525"/>
      <c r="AY33" s="525"/>
      <c r="AZ33" s="525"/>
      <c r="BA33" s="525"/>
      <c r="BB33" s="525"/>
      <c r="BC33" s="526"/>
      <c r="BD33" s="232"/>
      <c r="BE33" s="232"/>
      <c r="BF33" s="232"/>
      <c r="BG33" s="233"/>
    </row>
    <row r="34" spans="1:79">
      <c r="A34" s="231"/>
      <c r="B34" s="232"/>
      <c r="C34" s="232"/>
      <c r="D34" s="444"/>
      <c r="E34" s="444"/>
      <c r="F34" s="444"/>
      <c r="G34" s="444"/>
      <c r="H34" s="444"/>
      <c r="I34" s="444"/>
      <c r="J34" s="570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2"/>
      <c r="Y34" s="553"/>
      <c r="Z34" s="553"/>
      <c r="AA34" s="553"/>
      <c r="AB34" s="553"/>
      <c r="AC34" s="553"/>
      <c r="AD34" s="553"/>
      <c r="AE34" s="553"/>
      <c r="AF34" s="553"/>
      <c r="AG34" s="553"/>
      <c r="AH34" s="553"/>
      <c r="AI34" s="524"/>
      <c r="AJ34" s="525"/>
      <c r="AK34" s="525"/>
      <c r="AL34" s="525"/>
      <c r="AM34" s="525"/>
      <c r="AN34" s="525"/>
      <c r="AO34" s="525"/>
      <c r="AP34" s="525"/>
      <c r="AQ34" s="525"/>
      <c r="AR34" s="525"/>
      <c r="AS34" s="525"/>
      <c r="AT34" s="525"/>
      <c r="AU34" s="525"/>
      <c r="AV34" s="525"/>
      <c r="AW34" s="525"/>
      <c r="AX34" s="525"/>
      <c r="AY34" s="525"/>
      <c r="AZ34" s="525"/>
      <c r="BA34" s="525"/>
      <c r="BB34" s="525"/>
      <c r="BC34" s="526"/>
      <c r="BD34" s="232"/>
      <c r="BE34" s="232"/>
      <c r="BF34" s="232"/>
      <c r="BG34" s="233"/>
    </row>
    <row r="35" spans="1:79" ht="15" customHeight="1">
      <c r="A35" s="231"/>
      <c r="B35" s="232"/>
      <c r="C35" s="232"/>
      <c r="D35" s="451" t="s">
        <v>315</v>
      </c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451"/>
      <c r="AT35" s="451"/>
      <c r="AU35" s="451"/>
      <c r="AV35" s="451"/>
      <c r="AW35" s="451"/>
      <c r="AX35" s="451"/>
      <c r="AY35" s="451"/>
      <c r="AZ35" s="451"/>
      <c r="BA35" s="451"/>
      <c r="BB35" s="451"/>
      <c r="BC35" s="451"/>
      <c r="BD35" s="232"/>
      <c r="BE35" s="232"/>
      <c r="BF35" s="232"/>
      <c r="BG35" s="233"/>
      <c r="BN35" s="238"/>
      <c r="BO35" s="238"/>
      <c r="BP35" s="238"/>
      <c r="BQ35" s="238"/>
      <c r="BR35" s="238"/>
      <c r="BS35" s="238"/>
      <c r="BT35" s="238"/>
      <c r="BU35" s="232"/>
      <c r="BV35" s="232"/>
      <c r="BW35" s="232"/>
      <c r="BX35" s="232"/>
      <c r="BY35" s="232"/>
      <c r="BZ35" s="232"/>
      <c r="CA35" s="232"/>
    </row>
    <row r="36" spans="1:79" ht="15" customHeight="1">
      <c r="A36" s="231"/>
      <c r="B36" s="232"/>
      <c r="C36" s="232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51"/>
      <c r="AJ36" s="451"/>
      <c r="AK36" s="451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/>
      <c r="AV36" s="451"/>
      <c r="AW36" s="451"/>
      <c r="AX36" s="451"/>
      <c r="AY36" s="451"/>
      <c r="AZ36" s="451"/>
      <c r="BA36" s="451"/>
      <c r="BB36" s="451"/>
      <c r="BC36" s="451"/>
      <c r="BD36" s="232"/>
      <c r="BE36" s="232"/>
      <c r="BF36" s="232"/>
      <c r="BG36" s="233"/>
      <c r="BN36" s="238"/>
      <c r="BO36" s="238"/>
      <c r="BP36" s="238"/>
      <c r="BQ36" s="238"/>
      <c r="BR36" s="238"/>
      <c r="BS36" s="238"/>
      <c r="BT36" s="238"/>
      <c r="BU36" s="232"/>
      <c r="BV36" s="232"/>
      <c r="BW36" s="232"/>
      <c r="BX36" s="232"/>
      <c r="BY36" s="232"/>
      <c r="BZ36" s="232"/>
      <c r="CA36" s="232"/>
    </row>
    <row r="37" spans="1:79">
      <c r="A37" s="231"/>
      <c r="B37" s="232"/>
      <c r="C37" s="232"/>
      <c r="D37" s="482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3"/>
      <c r="AA37" s="483"/>
      <c r="AB37" s="483"/>
      <c r="AC37" s="483"/>
      <c r="AD37" s="483"/>
      <c r="AE37" s="483"/>
      <c r="AF37" s="483"/>
      <c r="AG37" s="483"/>
      <c r="AH37" s="483"/>
      <c r="AI37" s="483"/>
      <c r="AJ37" s="483"/>
      <c r="AK37" s="483"/>
      <c r="AL37" s="483"/>
      <c r="AM37" s="483"/>
      <c r="AN37" s="483"/>
      <c r="AO37" s="483"/>
      <c r="AP37" s="483"/>
      <c r="AQ37" s="483"/>
      <c r="AR37" s="483"/>
      <c r="AS37" s="483"/>
      <c r="AT37" s="483"/>
      <c r="AU37" s="483"/>
      <c r="AV37" s="483"/>
      <c r="AW37" s="483"/>
      <c r="AX37" s="483"/>
      <c r="AY37" s="483"/>
      <c r="AZ37" s="483"/>
      <c r="BA37" s="483"/>
      <c r="BB37" s="483"/>
      <c r="BC37" s="484"/>
      <c r="BD37" s="232"/>
      <c r="BE37" s="232"/>
      <c r="BF37" s="232"/>
      <c r="BG37" s="233"/>
      <c r="BN37" s="238"/>
      <c r="BO37" s="238"/>
      <c r="BP37" s="238"/>
      <c r="BQ37" s="238"/>
      <c r="BR37" s="238"/>
      <c r="BS37" s="238"/>
      <c r="BT37" s="238"/>
      <c r="BU37" s="232"/>
      <c r="BV37" s="232"/>
      <c r="BW37" s="232"/>
      <c r="BX37" s="232"/>
      <c r="BY37" s="232"/>
      <c r="BZ37" s="232"/>
      <c r="CA37" s="232"/>
    </row>
    <row r="38" spans="1:79" ht="15" customHeight="1">
      <c r="A38" s="231"/>
      <c r="B38" s="232"/>
      <c r="C38" s="232"/>
      <c r="D38" s="482"/>
      <c r="E38" s="483"/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3"/>
      <c r="AA38" s="483"/>
      <c r="AB38" s="483"/>
      <c r="AC38" s="483"/>
      <c r="AD38" s="483"/>
      <c r="AE38" s="483"/>
      <c r="AF38" s="483"/>
      <c r="AG38" s="483"/>
      <c r="AH38" s="483"/>
      <c r="AI38" s="483"/>
      <c r="AJ38" s="483"/>
      <c r="AK38" s="483"/>
      <c r="AL38" s="483"/>
      <c r="AM38" s="483"/>
      <c r="AN38" s="483"/>
      <c r="AO38" s="483"/>
      <c r="AP38" s="483"/>
      <c r="AQ38" s="483"/>
      <c r="AR38" s="483"/>
      <c r="AS38" s="483"/>
      <c r="AT38" s="483"/>
      <c r="AU38" s="483"/>
      <c r="AV38" s="483"/>
      <c r="AW38" s="483"/>
      <c r="AX38" s="483"/>
      <c r="AY38" s="483"/>
      <c r="AZ38" s="483"/>
      <c r="BA38" s="483"/>
      <c r="BB38" s="483"/>
      <c r="BC38" s="484"/>
      <c r="BD38" s="232"/>
      <c r="BE38" s="232"/>
      <c r="BF38" s="232"/>
      <c r="BG38" s="233"/>
      <c r="BN38" s="238"/>
      <c r="BO38" s="238"/>
      <c r="BP38" s="238"/>
      <c r="BQ38" s="238"/>
      <c r="BR38" s="238"/>
      <c r="BS38" s="238"/>
      <c r="BT38" s="238"/>
      <c r="BU38" s="232"/>
      <c r="BV38" s="232"/>
      <c r="BW38" s="232"/>
      <c r="BX38" s="232"/>
      <c r="BY38" s="232"/>
      <c r="BZ38" s="232"/>
      <c r="CA38" s="232"/>
    </row>
    <row r="39" spans="1:79" ht="15" customHeight="1">
      <c r="A39" s="231"/>
      <c r="B39" s="232"/>
      <c r="C39" s="232"/>
      <c r="D39" s="482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/>
      <c r="AA39" s="483"/>
      <c r="AB39" s="483"/>
      <c r="AC39" s="483"/>
      <c r="AD39" s="483"/>
      <c r="AE39" s="483"/>
      <c r="AF39" s="483"/>
      <c r="AG39" s="483"/>
      <c r="AH39" s="483"/>
      <c r="AI39" s="483"/>
      <c r="AJ39" s="483"/>
      <c r="AK39" s="483"/>
      <c r="AL39" s="483"/>
      <c r="AM39" s="483"/>
      <c r="AN39" s="483"/>
      <c r="AO39" s="483"/>
      <c r="AP39" s="483"/>
      <c r="AQ39" s="483"/>
      <c r="AR39" s="483"/>
      <c r="AS39" s="483"/>
      <c r="AT39" s="483"/>
      <c r="AU39" s="483"/>
      <c r="AV39" s="483"/>
      <c r="AW39" s="483"/>
      <c r="AX39" s="483"/>
      <c r="AY39" s="483"/>
      <c r="AZ39" s="483"/>
      <c r="BA39" s="483"/>
      <c r="BB39" s="483"/>
      <c r="BC39" s="484"/>
      <c r="BD39" s="232"/>
      <c r="BE39" s="232"/>
      <c r="BF39" s="232"/>
      <c r="BG39" s="233"/>
      <c r="BN39" s="238"/>
      <c r="BO39" s="238"/>
      <c r="BP39" s="238"/>
      <c r="BQ39" s="238"/>
      <c r="BR39" s="238"/>
      <c r="BS39" s="238"/>
      <c r="BT39" s="238"/>
      <c r="BU39" s="232"/>
      <c r="BV39" s="232"/>
      <c r="BW39" s="232"/>
      <c r="BX39" s="232"/>
      <c r="BY39" s="232"/>
      <c r="BZ39" s="232"/>
      <c r="CA39" s="232"/>
    </row>
    <row r="40" spans="1:79" ht="15" customHeight="1">
      <c r="A40" s="231"/>
      <c r="B40" s="232"/>
      <c r="C40" s="232"/>
      <c r="D40" s="482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483"/>
      <c r="AL40" s="483"/>
      <c r="AM40" s="483"/>
      <c r="AN40" s="483"/>
      <c r="AO40" s="483"/>
      <c r="AP40" s="483"/>
      <c r="AQ40" s="483"/>
      <c r="AR40" s="483"/>
      <c r="AS40" s="483"/>
      <c r="AT40" s="483"/>
      <c r="AU40" s="483"/>
      <c r="AV40" s="483"/>
      <c r="AW40" s="483"/>
      <c r="AX40" s="483"/>
      <c r="AY40" s="483"/>
      <c r="AZ40" s="483"/>
      <c r="BA40" s="483"/>
      <c r="BB40" s="483"/>
      <c r="BC40" s="484"/>
      <c r="BD40" s="232"/>
      <c r="BE40" s="232"/>
      <c r="BF40" s="232"/>
      <c r="BG40" s="233"/>
      <c r="BN40" s="238"/>
      <c r="BO40" s="238"/>
      <c r="BP40" s="238"/>
      <c r="BQ40" s="238"/>
      <c r="BR40" s="238"/>
      <c r="BS40" s="238"/>
      <c r="BT40" s="238"/>
      <c r="BU40" s="232"/>
      <c r="BV40" s="232"/>
      <c r="BW40" s="232"/>
      <c r="BX40" s="232"/>
      <c r="BY40" s="232"/>
      <c r="BZ40" s="232"/>
      <c r="CA40" s="232"/>
    </row>
    <row r="41" spans="1:79" ht="15" customHeight="1">
      <c r="A41" s="231"/>
      <c r="B41" s="232"/>
      <c r="C41" s="232"/>
      <c r="D41" s="482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3"/>
      <c r="AK41" s="483"/>
      <c r="AL41" s="483"/>
      <c r="AM41" s="483"/>
      <c r="AN41" s="483"/>
      <c r="AO41" s="483"/>
      <c r="AP41" s="483"/>
      <c r="AQ41" s="483"/>
      <c r="AR41" s="483"/>
      <c r="AS41" s="483"/>
      <c r="AT41" s="483"/>
      <c r="AU41" s="483"/>
      <c r="AV41" s="483"/>
      <c r="AW41" s="483"/>
      <c r="AX41" s="483"/>
      <c r="AY41" s="483"/>
      <c r="AZ41" s="483"/>
      <c r="BA41" s="483"/>
      <c r="BB41" s="483"/>
      <c r="BC41" s="484"/>
      <c r="BD41" s="232"/>
      <c r="BE41" s="232"/>
      <c r="BF41" s="232"/>
      <c r="BG41" s="233"/>
      <c r="BN41" s="238"/>
      <c r="BO41" s="238"/>
      <c r="BP41" s="238"/>
      <c r="BQ41" s="238"/>
      <c r="BR41" s="238"/>
      <c r="BS41" s="238"/>
      <c r="BT41" s="238"/>
      <c r="BU41" s="232"/>
      <c r="BV41" s="232"/>
      <c r="BW41" s="232"/>
      <c r="BX41" s="232"/>
      <c r="BY41" s="232"/>
      <c r="BZ41" s="232"/>
      <c r="CA41" s="232"/>
    </row>
    <row r="42" spans="1:79" ht="15" customHeight="1">
      <c r="A42" s="231"/>
      <c r="B42" s="232"/>
      <c r="C42" s="232"/>
      <c r="D42" s="482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/>
      <c r="AA42" s="483"/>
      <c r="AB42" s="483"/>
      <c r="AC42" s="483"/>
      <c r="AD42" s="483"/>
      <c r="AE42" s="483"/>
      <c r="AF42" s="483"/>
      <c r="AG42" s="483"/>
      <c r="AH42" s="483"/>
      <c r="AI42" s="483"/>
      <c r="AJ42" s="483"/>
      <c r="AK42" s="483"/>
      <c r="AL42" s="483"/>
      <c r="AM42" s="483"/>
      <c r="AN42" s="483"/>
      <c r="AO42" s="483"/>
      <c r="AP42" s="483"/>
      <c r="AQ42" s="483"/>
      <c r="AR42" s="483"/>
      <c r="AS42" s="483"/>
      <c r="AT42" s="483"/>
      <c r="AU42" s="483"/>
      <c r="AV42" s="483"/>
      <c r="AW42" s="483"/>
      <c r="AX42" s="483"/>
      <c r="AY42" s="483"/>
      <c r="AZ42" s="483"/>
      <c r="BA42" s="483"/>
      <c r="BB42" s="483"/>
      <c r="BC42" s="484"/>
      <c r="BD42" s="232"/>
      <c r="BE42" s="232"/>
      <c r="BF42" s="232"/>
      <c r="BG42" s="233"/>
      <c r="BN42" s="238"/>
      <c r="BO42" s="238"/>
      <c r="BP42" s="238"/>
      <c r="BQ42" s="238"/>
      <c r="BR42" s="238"/>
      <c r="BS42" s="238"/>
      <c r="BT42" s="238"/>
      <c r="BU42" s="232"/>
      <c r="BV42" s="232"/>
      <c r="BW42" s="232"/>
      <c r="BX42" s="232"/>
      <c r="BY42" s="232"/>
      <c r="BZ42" s="232"/>
      <c r="CA42" s="232"/>
    </row>
    <row r="43" spans="1:79" ht="15" customHeight="1" thickBot="1">
      <c r="A43" s="231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3"/>
      <c r="BN43" s="238"/>
      <c r="BO43" s="238"/>
      <c r="BP43" s="238"/>
      <c r="BQ43" s="238"/>
      <c r="BR43" s="238"/>
      <c r="BS43" s="238"/>
      <c r="BT43" s="238"/>
      <c r="BU43" s="232"/>
      <c r="BV43" s="232"/>
      <c r="BW43" s="232"/>
      <c r="BX43" s="232"/>
      <c r="BY43" s="232"/>
      <c r="BZ43" s="232"/>
      <c r="CA43" s="232"/>
    </row>
    <row r="44" spans="1:79" ht="32.450000000000003" customHeight="1" thickBot="1">
      <c r="A44" s="433" t="s">
        <v>516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34"/>
      <c r="AR44" s="434"/>
      <c r="AS44" s="434"/>
      <c r="AT44" s="434"/>
      <c r="AU44" s="434"/>
      <c r="AV44" s="434"/>
      <c r="AW44" s="434"/>
      <c r="AX44" s="434"/>
      <c r="AY44" s="434"/>
      <c r="AZ44" s="434"/>
      <c r="BA44" s="434"/>
      <c r="BB44" s="434"/>
      <c r="BC44" s="434"/>
      <c r="BD44" s="434"/>
      <c r="BE44" s="434"/>
      <c r="BF44" s="434"/>
      <c r="BG44" s="435"/>
      <c r="BM44" s="563" t="s">
        <v>106</v>
      </c>
      <c r="BN44" s="563"/>
      <c r="BO44" s="563"/>
      <c r="BP44" s="238"/>
      <c r="BQ44" s="238"/>
      <c r="BR44" s="238"/>
      <c r="BS44" s="238"/>
      <c r="BT44" s="238"/>
      <c r="BU44" s="232"/>
      <c r="BV44" s="232"/>
      <c r="BW44" s="232"/>
      <c r="BX44" s="232"/>
      <c r="BY44" s="232"/>
      <c r="BZ44" s="232"/>
      <c r="CA44" s="232"/>
    </row>
    <row r="45" spans="1:79" ht="15" customHeight="1">
      <c r="A45" s="231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448" t="s">
        <v>53</v>
      </c>
      <c r="AA45" s="448"/>
      <c r="AB45" s="448"/>
      <c r="AC45" s="448"/>
      <c r="AD45" s="448"/>
      <c r="AE45" s="448"/>
      <c r="AF45" s="448"/>
      <c r="AG45" s="448"/>
      <c r="AH45" s="448"/>
      <c r="AI45" s="448"/>
      <c r="AJ45" s="448"/>
      <c r="AK45" s="448"/>
      <c r="AL45" s="366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3"/>
      <c r="BM45" s="563"/>
      <c r="BN45" s="563"/>
      <c r="BO45" s="563"/>
      <c r="BP45" s="238"/>
      <c r="BU45" s="493"/>
      <c r="BV45" s="493"/>
      <c r="BW45" s="232"/>
      <c r="BX45" s="232"/>
      <c r="BY45" s="232"/>
      <c r="BZ45" s="232"/>
      <c r="CA45" s="232"/>
    </row>
    <row r="46" spans="1:79" ht="14.45" customHeight="1">
      <c r="A46" s="231"/>
      <c r="B46" s="232"/>
      <c r="C46" s="232"/>
      <c r="D46" s="449"/>
      <c r="E46" s="449"/>
      <c r="F46" s="449"/>
      <c r="G46" s="449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31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BB46" s="232"/>
      <c r="BC46" s="232"/>
      <c r="BD46" s="232"/>
      <c r="BE46" s="232"/>
      <c r="BF46" s="232"/>
      <c r="BG46" s="233"/>
      <c r="BM46" s="230" t="s">
        <v>82</v>
      </c>
      <c r="BN46" s="239" t="str">
        <f>IF(AND(AK13=1,J54&lt;&gt;""),VLOOKUP(J54,Datos!L:M,2,0),IF(I48&lt;&gt;"",VLOOKUP(I48,Datos!Y:AE,7,0),""))</f>
        <v/>
      </c>
      <c r="BO46" s="239" t="str">
        <f>IF(I48&lt;&gt;"",VLOOKUP(I48,Datos!Y:AU,23,0),"")</f>
        <v/>
      </c>
      <c r="BU46" s="493"/>
      <c r="BV46" s="493"/>
      <c r="BW46" s="232"/>
      <c r="BX46" s="232"/>
      <c r="BY46" s="232"/>
      <c r="BZ46" s="232"/>
      <c r="CA46" s="232"/>
    </row>
    <row r="47" spans="1:79" ht="14.45" customHeight="1">
      <c r="A47" s="562" t="s">
        <v>351</v>
      </c>
      <c r="B47" s="448"/>
      <c r="C47" s="448"/>
      <c r="D47" s="448"/>
      <c r="E47" s="448"/>
      <c r="F47" s="448"/>
      <c r="G47" s="448"/>
      <c r="H47" s="448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232"/>
      <c r="Z47" s="232"/>
      <c r="AA47" s="232"/>
      <c r="AB47" s="457" t="s">
        <v>52</v>
      </c>
      <c r="AC47" s="458"/>
      <c r="AD47" s="458"/>
      <c r="AE47" s="458"/>
      <c r="AF47" s="458"/>
      <c r="AG47" s="458"/>
      <c r="AH47" s="458"/>
      <c r="AI47" s="458"/>
      <c r="AJ47" s="458"/>
      <c r="AK47" s="468"/>
      <c r="AL47" s="365"/>
      <c r="AM47" s="232"/>
      <c r="AN47" s="232"/>
      <c r="BB47" s="232"/>
      <c r="BC47" s="232"/>
      <c r="BD47" s="232"/>
      <c r="BE47" s="232"/>
      <c r="BF47" s="232"/>
      <c r="BG47" s="233"/>
      <c r="BM47" s="230" t="s">
        <v>81</v>
      </c>
      <c r="BN47" s="239" t="str">
        <f>IF(AND(AK13=1,J63&lt;&gt;""),VLOOKUP(J63,Datos!N:AE,18,0),IF(I58&lt;&gt;"",VLOOKUP(I58,Datos!P:AE,16,0),""))</f>
        <v/>
      </c>
      <c r="BO47" s="239" t="str">
        <f>IF(AK13=1,J63,IF(I58&lt;&gt;"",VLOOKUP(I58,Datos!P:R,3,0),""))</f>
        <v/>
      </c>
      <c r="BU47" s="232"/>
      <c r="BV47" s="232"/>
      <c r="BW47" s="232"/>
      <c r="BX47" s="232"/>
      <c r="BY47" s="232"/>
      <c r="BZ47" s="232"/>
      <c r="CA47" s="232"/>
    </row>
    <row r="48" spans="1:79" ht="27" customHeight="1">
      <c r="A48" s="492"/>
      <c r="B48" s="493"/>
      <c r="C48" s="493"/>
      <c r="D48" s="493"/>
      <c r="E48" s="493"/>
      <c r="F48" s="493"/>
      <c r="G48" s="232"/>
      <c r="H48" s="232"/>
      <c r="I48" s="444"/>
      <c r="J48" s="444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4"/>
      <c r="X48" s="444"/>
      <c r="Y48" s="232"/>
      <c r="Z48" s="232"/>
      <c r="AA48" s="232"/>
      <c r="AB48" s="450">
        <v>1</v>
      </c>
      <c r="AC48" s="450"/>
      <c r="AD48" s="450">
        <v>2</v>
      </c>
      <c r="AE48" s="450"/>
      <c r="AF48" s="450">
        <v>3</v>
      </c>
      <c r="AG48" s="450"/>
      <c r="AH48" s="450">
        <v>4</v>
      </c>
      <c r="AI48" s="450"/>
      <c r="AJ48" s="450">
        <v>5</v>
      </c>
      <c r="AK48" s="450"/>
      <c r="AL48" s="365"/>
      <c r="AM48" s="232"/>
      <c r="AN48" s="232"/>
      <c r="BB48" s="232"/>
      <c r="BC48" s="232"/>
      <c r="BD48" s="232"/>
      <c r="BE48" s="232"/>
      <c r="BF48" s="232"/>
      <c r="BG48" s="233"/>
    </row>
    <row r="49" spans="1:72" ht="31.5" customHeight="1">
      <c r="A49" s="492"/>
      <c r="B49" s="493"/>
      <c r="C49" s="493"/>
      <c r="D49" s="493"/>
      <c r="E49" s="493"/>
      <c r="F49" s="493"/>
      <c r="G49" s="241"/>
      <c r="H49" s="242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32"/>
      <c r="Y49" s="232"/>
      <c r="Z49" s="559" t="s">
        <v>51</v>
      </c>
      <c r="AA49" s="469">
        <v>1</v>
      </c>
      <c r="AB49" s="527" t="str">
        <f>IF(AND($AB$48=$H$66,$AA49=$F$66),"R1","")</f>
        <v/>
      </c>
      <c r="AC49" s="528"/>
      <c r="AD49" s="527" t="str">
        <f>IF(AND(AD$48=$H$66,$AA$49=$F$66),"R1","")</f>
        <v/>
      </c>
      <c r="AE49" s="528"/>
      <c r="AF49" s="535" t="str">
        <f>IF(AND(AF$48=$H$66,$AA$49=$F$66),"R1","")</f>
        <v/>
      </c>
      <c r="AG49" s="536"/>
      <c r="AH49" s="518" t="str">
        <f>IF(AND(AH$48=$H$66,$AA$49=$F$66),"R1","")</f>
        <v/>
      </c>
      <c r="AI49" s="519"/>
      <c r="AJ49" s="531" t="str">
        <f>IF(AND(AJ$48=$H$66,$AA$49=$F$66),"R1","")</f>
        <v/>
      </c>
      <c r="AK49" s="532"/>
      <c r="AL49" s="395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3"/>
      <c r="BM49" s="239"/>
      <c r="BN49" s="239" t="s">
        <v>57</v>
      </c>
      <c r="BO49" s="239" t="s">
        <v>58</v>
      </c>
      <c r="BP49" s="239" t="s">
        <v>59</v>
      </c>
      <c r="BQ49" s="239" t="s">
        <v>60</v>
      </c>
      <c r="BR49" s="239"/>
      <c r="BS49" s="239" t="s">
        <v>61</v>
      </c>
      <c r="BT49" s="239"/>
    </row>
    <row r="50" spans="1:72" ht="11.25" customHeight="1">
      <c r="A50" s="231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4"/>
      <c r="S50" s="234"/>
      <c r="T50" s="234"/>
      <c r="U50" s="234"/>
      <c r="V50" s="234"/>
      <c r="W50" s="234"/>
      <c r="X50" s="234"/>
      <c r="Y50" s="232"/>
      <c r="Z50" s="560"/>
      <c r="AA50" s="469"/>
      <c r="AB50" s="529"/>
      <c r="AC50" s="530"/>
      <c r="AD50" s="529"/>
      <c r="AE50" s="530"/>
      <c r="AF50" s="537"/>
      <c r="AG50" s="538"/>
      <c r="AH50" s="520"/>
      <c r="AI50" s="521"/>
      <c r="AJ50" s="533"/>
      <c r="AK50" s="534"/>
      <c r="AL50" s="395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3"/>
      <c r="BM50" s="239" t="s">
        <v>143</v>
      </c>
      <c r="BN50" s="239" t="s">
        <v>80</v>
      </c>
      <c r="BO50" s="239" t="s">
        <v>80</v>
      </c>
      <c r="BP50" s="239" t="s">
        <v>79</v>
      </c>
      <c r="BQ50" s="239" t="s">
        <v>78</v>
      </c>
      <c r="BR50" s="239"/>
      <c r="BS50" s="239" t="s">
        <v>77</v>
      </c>
      <c r="BT50" s="239"/>
    </row>
    <row r="51" spans="1:72" ht="13.5" customHeight="1">
      <c r="A51" s="231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452"/>
      <c r="S51" s="452"/>
      <c r="T51" s="452"/>
      <c r="U51" s="452"/>
      <c r="V51" s="452"/>
      <c r="W51" s="452"/>
      <c r="X51" s="234"/>
      <c r="Y51" s="232"/>
      <c r="Z51" s="560"/>
      <c r="AA51" s="469">
        <v>2</v>
      </c>
      <c r="AB51" s="527" t="str">
        <f>IF(AND(AB$48=$H$66,$AA$51=$F$66),"R1","")</f>
        <v/>
      </c>
      <c r="AC51" s="528"/>
      <c r="AD51" s="527" t="str">
        <f>IF(AND(AD$48=$H$66,$AA$51=$F$66),"R1","")</f>
        <v/>
      </c>
      <c r="AE51" s="528"/>
      <c r="AF51" s="535" t="str">
        <f>IF(AND(AF$48=$H$66,$AA$51=$F$66),"R1","")</f>
        <v/>
      </c>
      <c r="AG51" s="536"/>
      <c r="AH51" s="518" t="str">
        <f>IF(AND(AH$48=$H$66,$AA$51=$F$66),"R1","")</f>
        <v/>
      </c>
      <c r="AI51" s="519"/>
      <c r="AJ51" s="531" t="str">
        <f>IF(AND(AJ$48=$H$66,$AA$51=$F$66),"R1","")</f>
        <v/>
      </c>
      <c r="AK51" s="532"/>
      <c r="AL51" s="395"/>
      <c r="AM51" s="232"/>
      <c r="AN51" s="451" t="s">
        <v>50</v>
      </c>
      <c r="AO51" s="451"/>
      <c r="AP51" s="451"/>
      <c r="AQ51" s="451"/>
      <c r="AR51" s="451"/>
      <c r="AS51" s="451"/>
      <c r="AT51" s="451"/>
      <c r="AU51" s="451"/>
      <c r="AV51" s="451"/>
      <c r="AW51" s="451"/>
      <c r="AX51" s="451"/>
      <c r="AY51" s="451"/>
      <c r="AZ51" s="451"/>
      <c r="BA51" s="232"/>
      <c r="BB51" s="232"/>
      <c r="BC51" s="232"/>
      <c r="BD51" s="232"/>
      <c r="BE51" s="232"/>
      <c r="BF51" s="232"/>
      <c r="BG51" s="233"/>
      <c r="BM51" s="239" t="s">
        <v>55</v>
      </c>
      <c r="BN51" s="239" t="s">
        <v>80</v>
      </c>
      <c r="BO51" s="239" t="s">
        <v>80</v>
      </c>
      <c r="BP51" s="239" t="s">
        <v>79</v>
      </c>
      <c r="BQ51" s="239" t="s">
        <v>78</v>
      </c>
      <c r="BR51" s="239"/>
      <c r="BS51" s="239" t="s">
        <v>77</v>
      </c>
      <c r="BT51" s="239"/>
    </row>
    <row r="52" spans="1:72" ht="19.5" customHeight="1">
      <c r="A52" s="231"/>
      <c r="B52" s="232"/>
      <c r="C52" s="232"/>
      <c r="D52" s="453" t="s">
        <v>148</v>
      </c>
      <c r="E52" s="453"/>
      <c r="F52" s="453"/>
      <c r="G52" s="453"/>
      <c r="H52" s="453"/>
      <c r="I52" s="453"/>
      <c r="J52" s="215"/>
      <c r="K52" s="215"/>
      <c r="L52" s="215"/>
      <c r="M52" s="215"/>
      <c r="N52" s="215"/>
      <c r="O52" s="215"/>
      <c r="P52" s="215"/>
      <c r="Q52" s="232"/>
      <c r="R52" s="513"/>
      <c r="S52" s="513"/>
      <c r="T52" s="513"/>
      <c r="U52" s="513"/>
      <c r="V52" s="513"/>
      <c r="W52" s="513"/>
      <c r="X52" s="234"/>
      <c r="Y52" s="232"/>
      <c r="Z52" s="560"/>
      <c r="AA52" s="469"/>
      <c r="AB52" s="529"/>
      <c r="AC52" s="530"/>
      <c r="AD52" s="529"/>
      <c r="AE52" s="530"/>
      <c r="AF52" s="537"/>
      <c r="AG52" s="538"/>
      <c r="AH52" s="520"/>
      <c r="AI52" s="521"/>
      <c r="AJ52" s="533"/>
      <c r="AK52" s="534"/>
      <c r="AL52" s="395"/>
      <c r="AM52" s="232"/>
      <c r="AN52" s="539" t="str">
        <f>IF(OR(J54="",J63=""),"",INDEX($BM$49:$BT$54,MATCH($BO$46,$BM$49:$BM$54,0),MATCH($BO$47,$BM$49:$BT$49,0)))</f>
        <v/>
      </c>
      <c r="AO52" s="540"/>
      <c r="AP52" s="540"/>
      <c r="AQ52" s="540"/>
      <c r="AR52" s="540"/>
      <c r="AS52" s="540"/>
      <c r="AT52" s="540"/>
      <c r="AU52" s="540"/>
      <c r="AV52" s="540"/>
      <c r="AW52" s="540"/>
      <c r="AX52" s="540"/>
      <c r="AY52" s="540"/>
      <c r="AZ52" s="541"/>
      <c r="BE52" s="232"/>
      <c r="BF52" s="232"/>
      <c r="BG52" s="233"/>
      <c r="BM52" s="239" t="s">
        <v>144</v>
      </c>
      <c r="BN52" s="239" t="s">
        <v>80</v>
      </c>
      <c r="BO52" s="239" t="s">
        <v>79</v>
      </c>
      <c r="BP52" s="239" t="s">
        <v>78</v>
      </c>
      <c r="BQ52" s="239" t="s">
        <v>77</v>
      </c>
      <c r="BR52" s="239"/>
      <c r="BS52" s="239" t="s">
        <v>77</v>
      </c>
      <c r="BT52" s="239"/>
    </row>
    <row r="53" spans="1:72" ht="14.45" customHeight="1">
      <c r="A53" s="231"/>
      <c r="B53" s="232"/>
      <c r="C53" s="232"/>
      <c r="D53" s="232"/>
      <c r="E53" s="232"/>
      <c r="F53" s="232"/>
      <c r="G53" s="232"/>
      <c r="H53" s="232"/>
      <c r="I53" s="232"/>
      <c r="J53" s="243"/>
      <c r="K53" s="244"/>
      <c r="L53" s="244"/>
      <c r="M53" s="244"/>
      <c r="N53" s="244"/>
      <c r="O53" s="244"/>
      <c r="P53" s="245"/>
      <c r="Q53" s="232"/>
      <c r="R53" s="452"/>
      <c r="S53" s="452"/>
      <c r="T53" s="452"/>
      <c r="U53" s="452"/>
      <c r="V53" s="452"/>
      <c r="W53" s="452"/>
      <c r="X53" s="234"/>
      <c r="Y53" s="232"/>
      <c r="Z53" s="560"/>
      <c r="AA53" s="469">
        <v>3</v>
      </c>
      <c r="AB53" s="527" t="str">
        <f>IF(AND(AB$48=$H$66,$AA$53=$F$66),"R1","")</f>
        <v/>
      </c>
      <c r="AC53" s="528"/>
      <c r="AD53" s="535" t="str">
        <f>IF(AND(AD$48=$H$66,$AA$53=$F$66),"R1","")</f>
        <v/>
      </c>
      <c r="AE53" s="536"/>
      <c r="AF53" s="518" t="str">
        <f>IF(AND(AF$48=$H$66,$AA$53=$F$66),"R1","")</f>
        <v/>
      </c>
      <c r="AG53" s="519"/>
      <c r="AH53" s="531" t="str">
        <f>IF(AND(AH$48=$H$66,$AA$53=$F$66),"R1","")</f>
        <v/>
      </c>
      <c r="AI53" s="532"/>
      <c r="AJ53" s="531" t="str">
        <f>IF(AND(AJ$48=$H$66,$AA$53=$F$66),"R1","")</f>
        <v/>
      </c>
      <c r="AK53" s="532"/>
      <c r="AL53" s="395"/>
      <c r="AM53" s="232"/>
      <c r="AN53" s="542"/>
      <c r="AO53" s="543"/>
      <c r="AP53" s="543"/>
      <c r="AQ53" s="543"/>
      <c r="AR53" s="543"/>
      <c r="AS53" s="543"/>
      <c r="AT53" s="543"/>
      <c r="AU53" s="543"/>
      <c r="AV53" s="543"/>
      <c r="AW53" s="543"/>
      <c r="AX53" s="543"/>
      <c r="AY53" s="543"/>
      <c r="AZ53" s="544"/>
      <c r="BE53" s="232"/>
      <c r="BF53" s="232"/>
      <c r="BG53" s="233"/>
      <c r="BM53" s="239" t="s">
        <v>56</v>
      </c>
      <c r="BN53" s="239" t="s">
        <v>79</v>
      </c>
      <c r="BO53" s="239" t="s">
        <v>78</v>
      </c>
      <c r="BP53" s="239" t="s">
        <v>78</v>
      </c>
      <c r="BQ53" s="239" t="s">
        <v>77</v>
      </c>
      <c r="BR53" s="239"/>
      <c r="BS53" s="239" t="s">
        <v>77</v>
      </c>
      <c r="BT53" s="239"/>
    </row>
    <row r="54" spans="1:72" ht="14.45" customHeight="1">
      <c r="A54" s="231"/>
      <c r="B54" s="232"/>
      <c r="C54" s="232"/>
      <c r="D54" s="232"/>
      <c r="E54" s="232"/>
      <c r="F54" s="232"/>
      <c r="G54" s="232"/>
      <c r="H54" s="232"/>
      <c r="I54" s="232"/>
      <c r="J54" s="556" t="str">
        <f>BO46</f>
        <v/>
      </c>
      <c r="K54" s="556"/>
      <c r="L54" s="556"/>
      <c r="M54" s="556"/>
      <c r="N54" s="556"/>
      <c r="O54" s="556"/>
      <c r="P54" s="556"/>
      <c r="Q54" s="232"/>
      <c r="R54" s="452"/>
      <c r="S54" s="452"/>
      <c r="T54" s="452"/>
      <c r="U54" s="452"/>
      <c r="V54" s="452"/>
      <c r="W54" s="452"/>
      <c r="X54" s="234"/>
      <c r="Y54" s="232"/>
      <c r="Z54" s="560"/>
      <c r="AA54" s="469"/>
      <c r="AB54" s="529"/>
      <c r="AC54" s="530"/>
      <c r="AD54" s="537"/>
      <c r="AE54" s="538"/>
      <c r="AF54" s="520"/>
      <c r="AG54" s="521"/>
      <c r="AH54" s="533"/>
      <c r="AI54" s="534"/>
      <c r="AJ54" s="533"/>
      <c r="AK54" s="534"/>
      <c r="AL54" s="395"/>
      <c r="AM54" s="232"/>
      <c r="AN54" s="232"/>
      <c r="AO54" s="232"/>
      <c r="AP54" s="232"/>
      <c r="AQ54" s="232"/>
      <c r="AR54" s="232"/>
      <c r="BE54" s="232"/>
      <c r="BF54" s="232"/>
      <c r="BG54" s="233"/>
      <c r="BM54" s="239" t="s">
        <v>145</v>
      </c>
      <c r="BN54" s="239" t="s">
        <v>78</v>
      </c>
      <c r="BO54" s="239" t="s">
        <v>78</v>
      </c>
      <c r="BP54" s="239" t="s">
        <v>77</v>
      </c>
      <c r="BQ54" s="239" t="s">
        <v>77</v>
      </c>
      <c r="BR54" s="239"/>
      <c r="BS54" s="239" t="s">
        <v>77</v>
      </c>
      <c r="BT54" s="239"/>
    </row>
    <row r="55" spans="1:72" ht="14.45" customHeight="1">
      <c r="A55" s="231"/>
      <c r="B55" s="232"/>
      <c r="C55" s="232"/>
      <c r="D55" s="232"/>
      <c r="E55" s="232"/>
      <c r="F55" s="232"/>
      <c r="G55" s="232"/>
      <c r="H55" s="232"/>
      <c r="I55" s="232"/>
      <c r="J55" s="243"/>
      <c r="K55" s="244"/>
      <c r="L55" s="244"/>
      <c r="M55" s="244"/>
      <c r="N55" s="244"/>
      <c r="O55" s="244"/>
      <c r="P55" s="245"/>
      <c r="Q55" s="232"/>
      <c r="R55" s="452" t="s">
        <v>832</v>
      </c>
      <c r="S55" s="452"/>
      <c r="T55" s="452"/>
      <c r="U55" s="452"/>
      <c r="V55" s="452"/>
      <c r="W55" s="452"/>
      <c r="X55" s="234"/>
      <c r="Y55" s="232"/>
      <c r="Z55" s="560"/>
      <c r="AA55" s="469">
        <v>4</v>
      </c>
      <c r="AB55" s="535" t="str">
        <f>IF(AND(AB$48=$H$66,$AA$55=$F$66),"R1","")</f>
        <v/>
      </c>
      <c r="AC55" s="536"/>
      <c r="AD55" s="518" t="str">
        <f>IF(AND(AD$48=$H$66,$AA$55=$F$66),"R1","")</f>
        <v/>
      </c>
      <c r="AE55" s="519"/>
      <c r="AF55" s="518" t="str">
        <f>IF(AND(AF$48=$H$66,$AA$55=$F$66),"R1","")</f>
        <v/>
      </c>
      <c r="AG55" s="519"/>
      <c r="AH55" s="531" t="str">
        <f>IF(AND(AH$48=$H$66,$AA$55=$F$66),"R1","")</f>
        <v/>
      </c>
      <c r="AI55" s="532"/>
      <c r="AJ55" s="531" t="str">
        <f>IF(AND(AJ$48=$H$66,$AA$55=$F$66),"R1","")</f>
        <v/>
      </c>
      <c r="AK55" s="532"/>
      <c r="AL55" s="395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3"/>
    </row>
    <row r="56" spans="1:72" ht="14.45" customHeight="1">
      <c r="A56" s="231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560"/>
      <c r="AA56" s="469"/>
      <c r="AB56" s="537"/>
      <c r="AC56" s="538"/>
      <c r="AD56" s="520"/>
      <c r="AE56" s="521"/>
      <c r="AF56" s="520"/>
      <c r="AG56" s="521"/>
      <c r="AH56" s="533"/>
      <c r="AI56" s="534"/>
      <c r="AJ56" s="533"/>
      <c r="AK56" s="534"/>
      <c r="AL56" s="395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3"/>
    </row>
    <row r="57" spans="1:72" ht="15.75" customHeight="1">
      <c r="A57" s="557" t="s">
        <v>350</v>
      </c>
      <c r="B57" s="558"/>
      <c r="C57" s="558"/>
      <c r="D57" s="558"/>
      <c r="E57" s="558"/>
      <c r="F57" s="558"/>
      <c r="G57" s="558"/>
      <c r="H57" s="558"/>
      <c r="I57" s="522" t="str">
        <f>IF($AK$13=1,"De click para determinar el impacto__","")</f>
        <v/>
      </c>
      <c r="J57" s="522"/>
      <c r="K57" s="522"/>
      <c r="L57" s="522"/>
      <c r="M57" s="522"/>
      <c r="N57" s="522"/>
      <c r="O57" s="522"/>
      <c r="P57" s="522"/>
      <c r="Q57" s="522"/>
      <c r="R57" s="522"/>
      <c r="S57" s="522"/>
      <c r="T57" s="522"/>
      <c r="U57" s="31"/>
      <c r="V57" s="31"/>
      <c r="W57" s="31"/>
      <c r="X57" s="31"/>
      <c r="Y57" s="232"/>
      <c r="Z57" s="560"/>
      <c r="AA57" s="469">
        <v>5</v>
      </c>
      <c r="AB57" s="518" t="str">
        <f>IF(AND(AB$48=$H$66,$AA$57=$F$66),"R1","")</f>
        <v/>
      </c>
      <c r="AC57" s="519"/>
      <c r="AD57" s="518" t="str">
        <f>IF(AND(AD$48=$H$66,$AA$57=$F$66),"R1","")</f>
        <v/>
      </c>
      <c r="AE57" s="519"/>
      <c r="AF57" s="531" t="str">
        <f>IF(AND(AF$48=$H$66,$AA$57=$F$66),"R1","")</f>
        <v/>
      </c>
      <c r="AG57" s="532"/>
      <c r="AH57" s="531" t="str">
        <f>IF(AND(AH$48=$H$66,$AA$57=$F$66),"R1","")</f>
        <v/>
      </c>
      <c r="AI57" s="532"/>
      <c r="AJ57" s="531" t="str">
        <f>IF(AND(AJ$48=$H$66,$AA$57=$F$66),"R1","")</f>
        <v/>
      </c>
      <c r="AK57" s="532"/>
      <c r="AL57" s="395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3"/>
    </row>
    <row r="58" spans="1:72" ht="30.75" customHeight="1">
      <c r="A58" s="231"/>
      <c r="B58" s="232"/>
      <c r="C58" s="232"/>
      <c r="D58" s="232"/>
      <c r="E58" s="232"/>
      <c r="F58" s="232"/>
      <c r="G58" s="232"/>
      <c r="H58" s="232"/>
      <c r="I58" s="444"/>
      <c r="J58" s="444"/>
      <c r="K58" s="444"/>
      <c r="L58" s="444"/>
      <c r="M58" s="444"/>
      <c r="N58" s="444"/>
      <c r="O58" s="444"/>
      <c r="P58" s="444"/>
      <c r="Q58" s="444"/>
      <c r="R58" s="444"/>
      <c r="S58" s="444"/>
      <c r="T58" s="444"/>
      <c r="U58" s="444"/>
      <c r="V58" s="444"/>
      <c r="W58" s="444"/>
      <c r="X58" s="444"/>
      <c r="Y58" s="232"/>
      <c r="Z58" s="561"/>
      <c r="AA58" s="469"/>
      <c r="AB58" s="520"/>
      <c r="AC58" s="521"/>
      <c r="AD58" s="520"/>
      <c r="AE58" s="521"/>
      <c r="AF58" s="533"/>
      <c r="AG58" s="534"/>
      <c r="AH58" s="533"/>
      <c r="AI58" s="534"/>
      <c r="AJ58" s="533"/>
      <c r="AK58" s="534"/>
      <c r="AL58" s="395"/>
      <c r="AM58" s="232"/>
      <c r="AN58" s="232"/>
      <c r="AO58" s="232"/>
      <c r="AP58" s="232"/>
      <c r="AQ58" s="232"/>
      <c r="AR58" s="232"/>
      <c r="AS58" s="234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3"/>
    </row>
    <row r="59" spans="1:72" ht="14.45" customHeight="1">
      <c r="A59" s="231"/>
      <c r="B59" s="232"/>
      <c r="C59" s="232"/>
      <c r="D59" s="232"/>
      <c r="E59" s="232"/>
      <c r="F59" s="232"/>
      <c r="G59" s="232"/>
      <c r="H59" s="232"/>
      <c r="I59" s="214"/>
      <c r="J59" s="214"/>
      <c r="K59" s="214"/>
      <c r="L59" s="214"/>
      <c r="M59" s="214"/>
      <c r="N59" s="214"/>
      <c r="O59" s="214"/>
      <c r="P59" s="214"/>
      <c r="Q59" s="247"/>
      <c r="R59" s="517"/>
      <c r="S59" s="517"/>
      <c r="T59" s="517"/>
      <c r="U59" s="517"/>
      <c r="V59" s="517"/>
      <c r="W59" s="517"/>
      <c r="X59" s="234"/>
      <c r="Y59" s="232"/>
      <c r="Z59" s="248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3"/>
    </row>
    <row r="60" spans="1:72" ht="6" customHeight="1">
      <c r="A60" s="231"/>
      <c r="B60" s="232"/>
      <c r="C60" s="232"/>
      <c r="D60" s="232"/>
      <c r="E60" s="232"/>
      <c r="F60" s="232"/>
      <c r="G60" s="232"/>
      <c r="H60" s="232"/>
      <c r="I60" s="214"/>
      <c r="J60" s="214"/>
      <c r="K60" s="214"/>
      <c r="L60" s="214"/>
      <c r="M60" s="214"/>
      <c r="N60" s="214"/>
      <c r="O60" s="214"/>
      <c r="P60" s="214"/>
      <c r="Q60" s="247"/>
      <c r="R60" s="342"/>
      <c r="S60" s="342"/>
      <c r="T60" s="342"/>
      <c r="U60" s="342"/>
      <c r="V60" s="342"/>
      <c r="W60" s="342"/>
      <c r="X60" s="234"/>
      <c r="Y60" s="232"/>
      <c r="Z60" s="248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3"/>
    </row>
    <row r="61" spans="1:72" ht="13.5" customHeight="1">
      <c r="A61" s="231"/>
      <c r="B61" s="232"/>
      <c r="C61" s="232"/>
      <c r="D61" s="555" t="s">
        <v>502</v>
      </c>
      <c r="E61" s="555"/>
      <c r="F61" s="555"/>
      <c r="G61" s="555"/>
      <c r="H61" s="555"/>
      <c r="I61" s="555"/>
      <c r="J61" s="214"/>
      <c r="K61" s="214"/>
      <c r="L61" s="214"/>
      <c r="M61" s="214"/>
      <c r="N61" s="214"/>
      <c r="O61" s="214"/>
      <c r="P61" s="214"/>
      <c r="Q61" s="247"/>
      <c r="R61" s="342"/>
      <c r="S61" s="342"/>
      <c r="T61" s="342"/>
      <c r="U61" s="342"/>
      <c r="V61" s="342"/>
      <c r="W61" s="342"/>
      <c r="X61" s="234"/>
      <c r="Y61" s="232"/>
      <c r="Z61" s="248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3"/>
    </row>
    <row r="62" spans="1:72" ht="14.45" customHeight="1">
      <c r="A62" s="231"/>
      <c r="B62" s="232"/>
      <c r="C62" s="232"/>
      <c r="D62" s="232"/>
      <c r="E62" s="232"/>
      <c r="F62" s="232"/>
      <c r="G62" s="232"/>
      <c r="H62" s="232"/>
      <c r="I62" s="232"/>
      <c r="J62" s="250"/>
      <c r="K62" s="251"/>
      <c r="L62" s="251"/>
      <c r="M62" s="251"/>
      <c r="N62" s="251"/>
      <c r="O62" s="251"/>
      <c r="P62" s="252"/>
      <c r="Q62" s="234"/>
      <c r="R62" s="513"/>
      <c r="S62" s="513"/>
      <c r="T62" s="513"/>
      <c r="U62" s="513"/>
      <c r="V62" s="513"/>
      <c r="W62" s="513"/>
      <c r="X62" s="234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3"/>
    </row>
    <row r="63" spans="1:72" ht="14.45" customHeight="1">
      <c r="A63" s="231"/>
      <c r="B63" s="232"/>
      <c r="C63" s="232"/>
      <c r="D63" s="232"/>
      <c r="E63" s="232"/>
      <c r="F63" s="232"/>
      <c r="G63" s="232"/>
      <c r="H63" s="232"/>
      <c r="I63" s="232"/>
      <c r="J63" s="514" t="str">
        <f>IF(AK13=1,Enc_Imp_Corrupción!D25,BO47)</f>
        <v/>
      </c>
      <c r="K63" s="515"/>
      <c r="L63" s="515"/>
      <c r="M63" s="515"/>
      <c r="N63" s="515"/>
      <c r="O63" s="515"/>
      <c r="P63" s="516"/>
      <c r="Q63" s="232"/>
      <c r="R63" s="513"/>
      <c r="S63" s="513"/>
      <c r="T63" s="513"/>
      <c r="U63" s="513"/>
      <c r="V63" s="513"/>
      <c r="W63" s="513"/>
      <c r="X63" s="232"/>
      <c r="Y63" s="232"/>
      <c r="Z63" s="253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3"/>
    </row>
    <row r="64" spans="1:72">
      <c r="A64" s="231"/>
      <c r="B64" s="232"/>
      <c r="C64" s="232"/>
      <c r="D64" s="232"/>
      <c r="E64" s="215"/>
      <c r="F64" s="215"/>
      <c r="G64" s="215"/>
      <c r="H64" s="215"/>
      <c r="I64" s="232"/>
      <c r="J64" s="254"/>
      <c r="K64" s="249"/>
      <c r="L64" s="249"/>
      <c r="M64" s="249"/>
      <c r="N64" s="249"/>
      <c r="O64" s="249"/>
      <c r="P64" s="255"/>
      <c r="Q64" s="232"/>
      <c r="R64" s="513"/>
      <c r="S64" s="513"/>
      <c r="T64" s="513"/>
      <c r="U64" s="513"/>
      <c r="V64" s="513"/>
      <c r="W64" s="513"/>
      <c r="X64" s="232"/>
      <c r="Y64" s="232"/>
      <c r="Z64" s="253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3"/>
    </row>
    <row r="65" spans="1:72">
      <c r="A65" s="231"/>
      <c r="B65" s="232"/>
      <c r="C65" s="232"/>
      <c r="D65" s="232"/>
      <c r="E65" s="232"/>
      <c r="F65" s="573" t="s">
        <v>68</v>
      </c>
      <c r="G65" s="573"/>
      <c r="H65" s="573" t="s">
        <v>69</v>
      </c>
      <c r="I65" s="573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53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3"/>
    </row>
    <row r="66" spans="1:72">
      <c r="A66" s="231"/>
      <c r="B66" s="232"/>
      <c r="C66" s="232"/>
      <c r="D66" s="232"/>
      <c r="E66" s="232"/>
      <c r="F66" s="350" t="str">
        <f>BN46</f>
        <v/>
      </c>
      <c r="G66" s="350"/>
      <c r="H66" s="350" t="str">
        <f>BN47</f>
        <v/>
      </c>
      <c r="I66" s="350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53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3"/>
    </row>
    <row r="67" spans="1:72" ht="15.75" thickBot="1">
      <c r="A67" s="231"/>
      <c r="B67" s="232"/>
      <c r="C67" s="232"/>
      <c r="D67" s="232"/>
      <c r="E67" s="232"/>
      <c r="F67" s="234"/>
      <c r="G67" s="234"/>
      <c r="H67" s="234"/>
      <c r="I67" s="234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53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3"/>
    </row>
    <row r="68" spans="1:72" ht="32.450000000000003" customHeight="1" thickBot="1">
      <c r="A68" s="433" t="s">
        <v>851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434"/>
      <c r="S68" s="434"/>
      <c r="T68" s="434"/>
      <c r="U68" s="434"/>
      <c r="V68" s="434"/>
      <c r="W68" s="434"/>
      <c r="X68" s="434"/>
      <c r="Y68" s="434"/>
      <c r="Z68" s="434"/>
      <c r="AA68" s="434"/>
      <c r="AB68" s="434"/>
      <c r="AC68" s="434"/>
      <c r="AD68" s="434"/>
      <c r="AE68" s="434"/>
      <c r="AF68" s="434"/>
      <c r="AG68" s="434"/>
      <c r="AH68" s="434"/>
      <c r="AI68" s="434"/>
      <c r="AJ68" s="434"/>
      <c r="AK68" s="434"/>
      <c r="AL68" s="434"/>
      <c r="AM68" s="434"/>
      <c r="AN68" s="434"/>
      <c r="AO68" s="434"/>
      <c r="AP68" s="434"/>
      <c r="AQ68" s="434"/>
      <c r="AR68" s="434"/>
      <c r="AS68" s="434"/>
      <c r="AT68" s="434"/>
      <c r="AU68" s="434"/>
      <c r="AV68" s="434"/>
      <c r="AW68" s="434"/>
      <c r="AX68" s="434"/>
      <c r="AY68" s="434"/>
      <c r="AZ68" s="434"/>
      <c r="BA68" s="434"/>
      <c r="BB68" s="434"/>
      <c r="BC68" s="434"/>
      <c r="BD68" s="434"/>
      <c r="BE68" s="434"/>
      <c r="BF68" s="434"/>
      <c r="BG68" s="435"/>
      <c r="BN68" s="238"/>
      <c r="BO68" s="238"/>
      <c r="BP68" s="238"/>
      <c r="BQ68" s="238"/>
      <c r="BR68" s="238"/>
      <c r="BS68" s="238"/>
      <c r="BT68" s="238"/>
    </row>
    <row r="69" spans="1:72">
      <c r="A69" s="231"/>
      <c r="B69" s="232"/>
      <c r="C69" s="232"/>
      <c r="D69" s="232"/>
      <c r="E69" s="232"/>
      <c r="F69" s="234"/>
      <c r="G69" s="234"/>
      <c r="H69" s="234"/>
      <c r="I69" s="234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53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3"/>
    </row>
    <row r="70" spans="1:72">
      <c r="A70" s="231"/>
      <c r="B70" s="232"/>
      <c r="C70" s="232"/>
      <c r="D70" s="232"/>
      <c r="E70" s="232"/>
      <c r="F70" s="234"/>
      <c r="G70" s="234"/>
      <c r="H70" s="234"/>
      <c r="I70" s="234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53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3"/>
    </row>
    <row r="71" spans="1:72">
      <c r="A71" s="231"/>
      <c r="B71" s="232"/>
      <c r="C71" s="232"/>
      <c r="D71" s="250"/>
      <c r="E71" s="251"/>
      <c r="F71" s="251"/>
      <c r="G71" s="251"/>
      <c r="H71" s="251"/>
      <c r="I71" s="251"/>
      <c r="J71" s="251"/>
      <c r="K71" s="251"/>
      <c r="L71" s="251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2"/>
      <c r="BE71" s="232"/>
      <c r="BF71" s="232"/>
      <c r="BG71" s="233"/>
    </row>
    <row r="72" spans="1:72" ht="14.45" customHeight="1">
      <c r="A72" s="231"/>
      <c r="B72" s="232"/>
      <c r="C72" s="232"/>
      <c r="D72" s="240"/>
      <c r="E72" s="232"/>
      <c r="F72" s="232"/>
      <c r="G72" s="232"/>
      <c r="H72" s="232"/>
      <c r="I72" s="232"/>
      <c r="J72" s="232"/>
      <c r="K72" s="232"/>
      <c r="L72" s="232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70"/>
      <c r="BE72" s="232"/>
      <c r="BF72" s="232"/>
      <c r="BG72" s="233"/>
    </row>
    <row r="73" spans="1:72" ht="22.5" customHeight="1">
      <c r="A73" s="231"/>
      <c r="B73" s="232"/>
      <c r="C73" s="232"/>
      <c r="D73" s="240"/>
      <c r="E73" s="232"/>
      <c r="F73" s="232"/>
      <c r="G73" s="232"/>
      <c r="H73" s="232"/>
      <c r="I73" s="232"/>
      <c r="J73" s="578" t="s">
        <v>831</v>
      </c>
      <c r="K73" s="578"/>
      <c r="L73" s="578"/>
      <c r="M73" s="578"/>
      <c r="N73" s="578"/>
      <c r="O73" s="578"/>
      <c r="P73" s="578"/>
      <c r="Q73" s="578"/>
      <c r="R73" s="578"/>
      <c r="S73" s="232"/>
      <c r="T73" s="232"/>
      <c r="U73" s="232"/>
      <c r="V73" s="232"/>
      <c r="W73" s="579"/>
      <c r="X73" s="580"/>
      <c r="Y73" s="580"/>
      <c r="Z73" s="580"/>
      <c r="AA73" s="580"/>
      <c r="AB73" s="580"/>
      <c r="AC73" s="580"/>
      <c r="AD73" s="580"/>
      <c r="AE73" s="580"/>
      <c r="AF73" s="581"/>
      <c r="AG73" s="234"/>
      <c r="AH73" s="234"/>
      <c r="AI73" s="234"/>
      <c r="AJ73" s="221"/>
      <c r="AK73" s="234"/>
      <c r="AL73" s="234"/>
      <c r="AM73" s="234"/>
      <c r="AN73" s="234"/>
      <c r="AO73" s="234"/>
      <c r="AP73" s="234"/>
      <c r="AQ73" s="234"/>
      <c r="AR73" s="234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70"/>
      <c r="BE73" s="232"/>
      <c r="BF73" s="232"/>
      <c r="BG73" s="233"/>
    </row>
    <row r="74" spans="1:72">
      <c r="A74" s="231"/>
      <c r="B74" s="232"/>
      <c r="C74" s="232"/>
      <c r="D74" s="240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4"/>
      <c r="S74" s="234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2"/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  <c r="BD74" s="270"/>
      <c r="BE74" s="232"/>
      <c r="BF74" s="232"/>
      <c r="BG74" s="233"/>
    </row>
    <row r="75" spans="1:72">
      <c r="A75" s="231"/>
      <c r="B75" s="232"/>
      <c r="C75" s="232"/>
      <c r="D75" s="240"/>
      <c r="E75" s="232"/>
      <c r="F75" s="232"/>
      <c r="G75" s="232"/>
      <c r="H75" s="232"/>
      <c r="I75" s="232"/>
      <c r="J75" s="232"/>
      <c r="K75" s="232"/>
      <c r="L75" s="232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4"/>
      <c r="AO75" s="234"/>
      <c r="AP75" s="234"/>
      <c r="AQ75" s="234"/>
      <c r="AR75" s="234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  <c r="BC75" s="232"/>
      <c r="BD75" s="270"/>
      <c r="BE75" s="232"/>
      <c r="BF75" s="232"/>
      <c r="BG75" s="233"/>
    </row>
    <row r="76" spans="1:72" ht="19.899999999999999" customHeight="1">
      <c r="A76" s="231"/>
      <c r="B76" s="232"/>
      <c r="C76" s="232"/>
      <c r="D76" s="254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  <c r="BD76" s="255"/>
      <c r="BE76" s="232"/>
      <c r="BF76" s="232"/>
      <c r="BG76" s="233"/>
    </row>
    <row r="77" spans="1:72">
      <c r="A77" s="231"/>
      <c r="B77" s="232"/>
      <c r="C77" s="232"/>
      <c r="D77" s="232"/>
      <c r="E77" s="232"/>
      <c r="F77" s="234"/>
      <c r="G77" s="234"/>
      <c r="H77" s="234"/>
      <c r="I77" s="234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53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3"/>
    </row>
    <row r="78" spans="1:72" ht="15.75" thickBot="1">
      <c r="A78" s="256"/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8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  <c r="AP78" s="257"/>
      <c r="AQ78" s="257"/>
      <c r="AR78" s="257"/>
      <c r="AS78" s="257"/>
      <c r="AT78" s="257"/>
      <c r="AU78" s="257"/>
      <c r="AV78" s="257"/>
      <c r="AW78" s="257"/>
      <c r="AX78" s="257"/>
      <c r="AY78" s="257"/>
      <c r="AZ78" s="257"/>
      <c r="BA78" s="257"/>
      <c r="BB78" s="257"/>
      <c r="BC78" s="257"/>
      <c r="BD78" s="257"/>
      <c r="BE78" s="257"/>
      <c r="BF78" s="257"/>
      <c r="BG78" s="259"/>
    </row>
    <row r="79" spans="1:72" ht="32.450000000000003" customHeight="1" thickBot="1">
      <c r="A79" s="433" t="s">
        <v>786</v>
      </c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Q79" s="434"/>
      <c r="R79" s="434"/>
      <c r="S79" s="434"/>
      <c r="T79" s="434"/>
      <c r="U79" s="434"/>
      <c r="V79" s="434"/>
      <c r="W79" s="434"/>
      <c r="X79" s="434"/>
      <c r="Y79" s="434"/>
      <c r="Z79" s="434"/>
      <c r="AA79" s="434"/>
      <c r="AB79" s="434"/>
      <c r="AC79" s="434"/>
      <c r="AD79" s="434"/>
      <c r="AE79" s="434"/>
      <c r="AF79" s="434"/>
      <c r="AG79" s="434"/>
      <c r="AH79" s="434"/>
      <c r="AI79" s="434"/>
      <c r="AJ79" s="434"/>
      <c r="AK79" s="434"/>
      <c r="AL79" s="434"/>
      <c r="AM79" s="434"/>
      <c r="AN79" s="434"/>
      <c r="AO79" s="434"/>
      <c r="AP79" s="434"/>
      <c r="AQ79" s="434"/>
      <c r="AR79" s="434"/>
      <c r="AS79" s="434"/>
      <c r="AT79" s="434"/>
      <c r="AU79" s="434"/>
      <c r="AV79" s="434"/>
      <c r="AW79" s="434"/>
      <c r="AX79" s="434"/>
      <c r="AY79" s="434"/>
      <c r="AZ79" s="434"/>
      <c r="BA79" s="434"/>
      <c r="BB79" s="434"/>
      <c r="BC79" s="434"/>
      <c r="BD79" s="434"/>
      <c r="BE79" s="434"/>
      <c r="BF79" s="434"/>
      <c r="BG79" s="435"/>
      <c r="BN79" s="238"/>
      <c r="BO79" s="238"/>
      <c r="BP79" s="238"/>
      <c r="BQ79" s="238"/>
      <c r="BR79" s="238"/>
      <c r="BS79" s="238"/>
      <c r="BT79" s="238"/>
    </row>
    <row r="80" spans="1:72">
      <c r="A80" s="231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53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2"/>
      <c r="BE80" s="232"/>
      <c r="BF80" s="232"/>
      <c r="BG80" s="233"/>
    </row>
    <row r="81" spans="1:83" s="357" customFormat="1" ht="246.75" customHeight="1">
      <c r="A81" s="351"/>
      <c r="B81" s="507" t="s">
        <v>824</v>
      </c>
      <c r="C81" s="508"/>
      <c r="D81" s="508"/>
      <c r="E81" s="508"/>
      <c r="F81" s="508"/>
      <c r="G81" s="508"/>
      <c r="H81" s="508"/>
      <c r="I81" s="509"/>
      <c r="J81" s="510" t="s">
        <v>839</v>
      </c>
      <c r="K81" s="511"/>
      <c r="L81" s="511"/>
      <c r="M81" s="511"/>
      <c r="N81" s="511"/>
      <c r="O81" s="511"/>
      <c r="P81" s="511"/>
      <c r="Q81" s="511"/>
      <c r="R81" s="511"/>
      <c r="S81" s="511"/>
      <c r="T81" s="511"/>
      <c r="U81" s="511"/>
      <c r="V81" s="511"/>
      <c r="W81" s="512"/>
      <c r="X81" s="506" t="s">
        <v>774</v>
      </c>
      <c r="Y81" s="506"/>
      <c r="Z81" s="506" t="s">
        <v>775</v>
      </c>
      <c r="AA81" s="506"/>
      <c r="AB81" s="506" t="s">
        <v>776</v>
      </c>
      <c r="AC81" s="506"/>
      <c r="AD81" s="506" t="s">
        <v>777</v>
      </c>
      <c r="AE81" s="506"/>
      <c r="AF81" s="506" t="s">
        <v>778</v>
      </c>
      <c r="AG81" s="506"/>
      <c r="AH81" s="506" t="s">
        <v>779</v>
      </c>
      <c r="AI81" s="506"/>
      <c r="AJ81" s="437" t="s">
        <v>780</v>
      </c>
      <c r="AK81" s="437"/>
      <c r="AL81" s="364" t="s">
        <v>784</v>
      </c>
      <c r="AM81" s="352" t="s">
        <v>781</v>
      </c>
      <c r="AN81" s="353" t="s">
        <v>855</v>
      </c>
      <c r="AO81" s="352" t="s">
        <v>785</v>
      </c>
      <c r="AP81" s="352" t="s">
        <v>843</v>
      </c>
      <c r="AQ81" s="352" t="s">
        <v>840</v>
      </c>
      <c r="AR81" s="355"/>
      <c r="AS81" s="355"/>
      <c r="AT81" s="355"/>
      <c r="AU81" s="354"/>
      <c r="AV81" s="354"/>
      <c r="AW81" s="354"/>
      <c r="AX81" s="354"/>
      <c r="AY81" s="354"/>
      <c r="AZ81" s="354"/>
      <c r="BA81" s="354"/>
      <c r="BB81" s="354"/>
      <c r="BC81" s="354"/>
      <c r="BD81" s="354"/>
      <c r="BE81" s="355"/>
      <c r="BF81" s="355"/>
      <c r="BG81" s="356"/>
      <c r="BK81" s="333" t="s">
        <v>815</v>
      </c>
      <c r="BL81" s="333" t="s">
        <v>266</v>
      </c>
      <c r="BM81" s="333" t="s">
        <v>266</v>
      </c>
      <c r="BN81" s="333" t="s">
        <v>816</v>
      </c>
      <c r="BO81" s="333" t="s">
        <v>817</v>
      </c>
      <c r="BP81" s="333" t="s">
        <v>818</v>
      </c>
      <c r="BQ81" s="333" t="s">
        <v>819</v>
      </c>
      <c r="BR81" s="333" t="s">
        <v>784</v>
      </c>
      <c r="BS81" s="334" t="s">
        <v>821</v>
      </c>
      <c r="BT81" s="334" t="s">
        <v>781</v>
      </c>
      <c r="BU81" s="333" t="s">
        <v>820</v>
      </c>
      <c r="BV81" s="333" t="s">
        <v>822</v>
      </c>
      <c r="BW81" s="333" t="s">
        <v>822</v>
      </c>
      <c r="BX81" s="333" t="s">
        <v>844</v>
      </c>
      <c r="BY81" s="355"/>
      <c r="BZ81" s="332"/>
      <c r="CA81" s="355"/>
      <c r="CB81" s="332"/>
      <c r="CC81" s="355"/>
      <c r="CD81" s="332"/>
      <c r="CE81" s="332"/>
    </row>
    <row r="82" spans="1:83" ht="24.95" customHeight="1">
      <c r="A82" s="231"/>
      <c r="B82" s="436">
        <v>1</v>
      </c>
      <c r="C82" s="439" t="s">
        <v>521</v>
      </c>
      <c r="D82" s="440"/>
      <c r="E82" s="440"/>
      <c r="F82" s="441"/>
      <c r="G82" s="441"/>
      <c r="H82" s="441"/>
      <c r="I82" s="442"/>
      <c r="J82" s="459"/>
      <c r="K82" s="460"/>
      <c r="L82" s="460"/>
      <c r="M82" s="460"/>
      <c r="N82" s="460"/>
      <c r="O82" s="460"/>
      <c r="P82" s="460"/>
      <c r="Q82" s="460"/>
      <c r="R82" s="460"/>
      <c r="S82" s="460"/>
      <c r="T82" s="460"/>
      <c r="U82" s="460"/>
      <c r="V82" s="460"/>
      <c r="W82" s="461"/>
      <c r="X82" s="438"/>
      <c r="Y82" s="438"/>
      <c r="Z82" s="438"/>
      <c r="AA82" s="438"/>
      <c r="AB82" s="438"/>
      <c r="AC82" s="438"/>
      <c r="AD82" s="438"/>
      <c r="AE82" s="438"/>
      <c r="AF82" s="438"/>
      <c r="AG82" s="438"/>
      <c r="AH82" s="438"/>
      <c r="AI82" s="438"/>
      <c r="AJ82" s="438"/>
      <c r="AK82" s="438"/>
      <c r="AL82" s="438"/>
      <c r="AM82" s="430" t="str">
        <f>IF(J82&lt;&gt;"",BT82,"")</f>
        <v/>
      </c>
      <c r="AN82" s="438"/>
      <c r="AO82" s="430" t="str">
        <f>BU82</f>
        <v/>
      </c>
      <c r="AP82" s="430" t="str">
        <f>BW82</f>
        <v/>
      </c>
      <c r="AQ82" s="430" t="str">
        <f>(IF(COUNTA(J82:S93)&lt;&gt;0,CONCATENATE(IF(AND(BV87&gt;=90,BV87&lt;=100),Datos!AR2,IF(AND(BV87&gt;=50,BV87&lt;=89),Datos!AR3,IF(BV87&lt;50,Datos!AR4,"")))," (",BV87,")",),""))</f>
        <v/>
      </c>
      <c r="AR82" s="232"/>
      <c r="AS82" s="232"/>
      <c r="AT82" s="232"/>
      <c r="AU82" s="329"/>
      <c r="AV82" s="329"/>
      <c r="AW82" s="329"/>
      <c r="AX82" s="329"/>
      <c r="AY82" s="329"/>
      <c r="AZ82" s="329"/>
      <c r="BA82" s="329"/>
      <c r="BB82" s="329"/>
      <c r="BC82" s="329"/>
      <c r="BD82" s="329"/>
      <c r="BE82" s="232"/>
      <c r="BF82" s="232"/>
      <c r="BG82" s="233"/>
      <c r="BK82" s="331">
        <f>IF(X82=Datos!$AJ$2,10,0)</f>
        <v>0</v>
      </c>
      <c r="BL82" s="331">
        <f>IF(Z82=Datos!$AK$2,10,0)</f>
        <v>0</v>
      </c>
      <c r="BM82" s="331">
        <f>IF(AB82=Datos!$AL$2,10,0)</f>
        <v>0</v>
      </c>
      <c r="BN82" s="331">
        <f>IF(AD82=Datos!AM$2,15,0)</f>
        <v>0</v>
      </c>
      <c r="BO82" s="335">
        <f>IF($AF82=Datos!$AN$2,15,IF($AF82=Datos!$AN$3,10,0))</f>
        <v>0</v>
      </c>
      <c r="BP82" s="331">
        <f>IF(AH82=Datos!AO$2,15,0)</f>
        <v>0</v>
      </c>
      <c r="BQ82" s="331">
        <f>IF(AJ82=Datos!$AP$2,15,0)</f>
        <v>0</v>
      </c>
      <c r="BR82" s="335">
        <f>IF($AL82=Datos!$AQ$2,10,IF($AL82=Datos!$AQ$3,5,0))</f>
        <v>0</v>
      </c>
      <c r="BS82" s="331">
        <f>SUM(BK82:BR82)</f>
        <v>0</v>
      </c>
      <c r="BT82" s="331" t="str">
        <f>IF(J82&lt;&gt;"",IF(BS82&gt;=90,Datos!AR$2,IF(AND(BS82&gt;=80,BS82&lt;=89),Datos!AR$3,Datos!AR$4)),"")</f>
        <v/>
      </c>
      <c r="BU82" s="331" t="str">
        <f>IF(AN82&lt;&gt;"",VLOOKUP(AN82,Datos!AV:AW,2,0),"")</f>
        <v/>
      </c>
      <c r="BV82" s="338" t="str">
        <f>IF(AND(BU82&lt;&gt;"",BT82&lt;&gt;""),INDEX($BN$88:$BQ$91,MATCH(BT82,$BN$88:$BN$91,0),MATCH(BU82,$BN$88:$BQ$88,0)),"")</f>
        <v/>
      </c>
      <c r="BW82" s="239" t="str">
        <f>IF(BV82=100,"Fuerte",IF(BV82=50,"Moderado",IF(BV82=0,"Débil","")))</f>
        <v/>
      </c>
      <c r="BX82" s="427" t="str">
        <f>IF(COUNTA(J82:S93)&lt;&gt;0,IF(AND(BV87&gt;=90,BV87&lt;=100),Datos!AR2,IF(AND(BV87&gt;49,BV87&lt;90),Datos!AR3,IF(BV87&lt;50,Datos!AR4,""))),"sin controles")</f>
        <v>sin controles</v>
      </c>
    </row>
    <row r="83" spans="1:83" ht="24.95" customHeight="1">
      <c r="A83" s="231"/>
      <c r="B83" s="436"/>
      <c r="C83" s="439" t="s">
        <v>522</v>
      </c>
      <c r="D83" s="440"/>
      <c r="E83" s="440"/>
      <c r="F83" s="441"/>
      <c r="G83" s="441"/>
      <c r="H83" s="441"/>
      <c r="I83" s="442"/>
      <c r="J83" s="462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  <c r="V83" s="463"/>
      <c r="W83" s="464"/>
      <c r="X83" s="438"/>
      <c r="Y83" s="438"/>
      <c r="Z83" s="438"/>
      <c r="AA83" s="438"/>
      <c r="AB83" s="438"/>
      <c r="AC83" s="438"/>
      <c r="AD83" s="438"/>
      <c r="AE83" s="438"/>
      <c r="AF83" s="438"/>
      <c r="AG83" s="438"/>
      <c r="AH83" s="438"/>
      <c r="AI83" s="438"/>
      <c r="AJ83" s="438"/>
      <c r="AK83" s="438"/>
      <c r="AL83" s="438"/>
      <c r="AM83" s="431"/>
      <c r="AN83" s="438"/>
      <c r="AO83" s="431"/>
      <c r="AP83" s="431"/>
      <c r="AQ83" s="431"/>
      <c r="AR83" s="232"/>
      <c r="AS83" s="232"/>
      <c r="AT83" s="232"/>
      <c r="AU83" s="329"/>
      <c r="AV83" s="329"/>
      <c r="AW83" s="329"/>
      <c r="AX83" s="329"/>
      <c r="AY83" s="329"/>
      <c r="AZ83" s="329"/>
      <c r="BA83" s="329"/>
      <c r="BB83" s="329"/>
      <c r="BC83" s="329"/>
      <c r="BD83" s="329"/>
      <c r="BE83" s="232"/>
      <c r="BF83" s="232"/>
      <c r="BG83" s="233"/>
      <c r="BK83" s="331">
        <f>IF(X85=Datos!$AJ$2,10,0)</f>
        <v>0</v>
      </c>
      <c r="BL83" s="239">
        <f>IF(Z85=Datos!$AK$2,15,0)</f>
        <v>0</v>
      </c>
      <c r="BM83" s="239">
        <f>IF(AB85=Datos!$AL$2,15,0)</f>
        <v>0</v>
      </c>
      <c r="BN83" s="239">
        <f>IF(AD85=Datos!AM$2,15,0)</f>
        <v>0</v>
      </c>
      <c r="BO83" s="335">
        <f>IF($AF85=Datos!$AN$2,15,IF($AF85=Datos!$AN$3,10,0))</f>
        <v>0</v>
      </c>
      <c r="BP83" s="239">
        <f>IF(AH85=Datos!AO$2,15,0)</f>
        <v>0</v>
      </c>
      <c r="BQ83" s="239">
        <f>IF(AJ85=Datos!$AP$2,15,0)</f>
        <v>0</v>
      </c>
      <c r="BR83" s="335">
        <f>IF($AL85=Datos!$AQ$2,10,IF($AL85=Datos!$AQ$3,5,0))</f>
        <v>0</v>
      </c>
      <c r="BS83" s="331">
        <f t="shared" ref="BS83:BS85" si="0">SUM(BK83:BQ83)</f>
        <v>0</v>
      </c>
      <c r="BT83" s="331" t="str">
        <f>IF(J85&lt;&gt;"",IF(BS83&gt;96,Datos!AR$2,IF(AND(BS83&gt;85,BS83&lt;97),Datos!AR$3,Datos!AR$4)),"")</f>
        <v/>
      </c>
      <c r="BU83" s="331" t="str">
        <f>IF(AN85&lt;&gt;"",VLOOKUP(AN85,Datos!AV:AW,2,0),"")</f>
        <v/>
      </c>
      <c r="BV83" s="338" t="str">
        <f t="shared" ref="BV83:BV85" si="1">IF(AND(BU83&lt;&gt;"",BT83&lt;&gt;""),INDEX($BN$88:$BQ$91,MATCH(BT83,$BN$88:$BN$91,0),MATCH(BU83,$BN$88:$BQ$88,0)),"")</f>
        <v/>
      </c>
      <c r="BW83" s="239" t="str">
        <f t="shared" ref="BW83:BW85" si="2">IF(BV83=100,"Fuerte",IF(BV83=50,"Moderado",IF(BV83=0,"Débil","")))</f>
        <v/>
      </c>
      <c r="BX83" s="428"/>
    </row>
    <row r="84" spans="1:83" ht="24.95" customHeight="1">
      <c r="A84" s="231"/>
      <c r="B84" s="436"/>
      <c r="C84" s="439" t="s">
        <v>523</v>
      </c>
      <c r="D84" s="440"/>
      <c r="E84" s="440"/>
      <c r="F84" s="441"/>
      <c r="G84" s="441"/>
      <c r="H84" s="441"/>
      <c r="I84" s="442"/>
      <c r="J84" s="465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7"/>
      <c r="X84" s="438"/>
      <c r="Y84" s="438"/>
      <c r="Z84" s="438"/>
      <c r="AA84" s="438"/>
      <c r="AB84" s="438"/>
      <c r="AC84" s="438"/>
      <c r="AD84" s="438"/>
      <c r="AE84" s="438"/>
      <c r="AF84" s="438"/>
      <c r="AG84" s="438"/>
      <c r="AH84" s="438"/>
      <c r="AI84" s="438"/>
      <c r="AJ84" s="438"/>
      <c r="AK84" s="438"/>
      <c r="AL84" s="438"/>
      <c r="AM84" s="432"/>
      <c r="AN84" s="438"/>
      <c r="AO84" s="432"/>
      <c r="AP84" s="432"/>
      <c r="AQ84" s="431"/>
      <c r="AR84" s="232"/>
      <c r="AS84" s="232"/>
      <c r="AT84" s="232"/>
      <c r="AU84" s="329"/>
      <c r="AV84" s="329"/>
      <c r="AW84" s="329"/>
      <c r="AX84" s="329"/>
      <c r="AY84" s="329"/>
      <c r="AZ84" s="329"/>
      <c r="BA84" s="329"/>
      <c r="BB84" s="329"/>
      <c r="BC84" s="329"/>
      <c r="BD84" s="329"/>
      <c r="BE84" s="232"/>
      <c r="BF84" s="232"/>
      <c r="BG84" s="233"/>
      <c r="BK84" s="331">
        <f>IF(X88=Datos!$AJ$2,10,0)</f>
        <v>0</v>
      </c>
      <c r="BL84" s="239">
        <f>IF(Z88=Datos!$AK$2,15,0)</f>
        <v>0</v>
      </c>
      <c r="BM84" s="239">
        <f>IF(AB88=Datos!$AL$2,15,0)</f>
        <v>0</v>
      </c>
      <c r="BN84" s="239">
        <f>IF(AD88=Datos!AM$2,15,0)</f>
        <v>0</v>
      </c>
      <c r="BO84" s="335">
        <f>IF($AF88=Datos!$AN$2,15,IF($AF88=Datos!$AN$3,10,0))</f>
        <v>0</v>
      </c>
      <c r="BP84" s="239">
        <f>IF(AH88=Datos!AO$2,15,0)</f>
        <v>0</v>
      </c>
      <c r="BQ84" s="239">
        <f>IF(AJ88=Datos!$AP$2,15,0)</f>
        <v>0</v>
      </c>
      <c r="BR84" s="335">
        <f>IF($AL88=Datos!$AQ$2,10,IF($AL88=Datos!$AQ$3,5,0))</f>
        <v>0</v>
      </c>
      <c r="BS84" s="331">
        <f t="shared" si="0"/>
        <v>0</v>
      </c>
      <c r="BT84" s="331" t="str">
        <f>IF(J88&lt;&gt;"",IF(BS84&gt;96,Datos!AR$2,IF(AND(BS84&gt;85,BS84&lt;97),Datos!AR$3,Datos!AR$4)),"")</f>
        <v/>
      </c>
      <c r="BU84" s="331" t="str">
        <f>IF(AN88&lt;&gt;"",VLOOKUP(AN88,Datos!AV:AW,2,0),"")</f>
        <v/>
      </c>
      <c r="BV84" s="338" t="str">
        <f t="shared" si="1"/>
        <v/>
      </c>
      <c r="BW84" s="239" t="str">
        <f t="shared" si="2"/>
        <v/>
      </c>
      <c r="BX84" s="428"/>
    </row>
    <row r="85" spans="1:83" ht="24.95" customHeight="1">
      <c r="A85" s="231"/>
      <c r="B85" s="436">
        <v>2</v>
      </c>
      <c r="C85" s="439" t="s">
        <v>521</v>
      </c>
      <c r="D85" s="440"/>
      <c r="E85" s="440"/>
      <c r="F85" s="441"/>
      <c r="G85" s="441"/>
      <c r="H85" s="441"/>
      <c r="I85" s="442"/>
      <c r="J85" s="459"/>
      <c r="K85" s="460"/>
      <c r="L85" s="460"/>
      <c r="M85" s="460"/>
      <c r="N85" s="460"/>
      <c r="O85" s="460"/>
      <c r="P85" s="460"/>
      <c r="Q85" s="460"/>
      <c r="R85" s="460"/>
      <c r="S85" s="460"/>
      <c r="T85" s="460"/>
      <c r="U85" s="460"/>
      <c r="V85" s="460"/>
      <c r="W85" s="461"/>
      <c r="X85" s="438"/>
      <c r="Y85" s="438"/>
      <c r="Z85" s="438"/>
      <c r="AA85" s="438"/>
      <c r="AB85" s="438"/>
      <c r="AC85" s="438"/>
      <c r="AD85" s="438"/>
      <c r="AE85" s="438"/>
      <c r="AF85" s="438"/>
      <c r="AG85" s="438"/>
      <c r="AH85" s="438"/>
      <c r="AI85" s="438"/>
      <c r="AJ85" s="438"/>
      <c r="AK85" s="438"/>
      <c r="AL85" s="438"/>
      <c r="AM85" s="430" t="str">
        <f>IF(J85&lt;&gt;"",BT83,"")</f>
        <v/>
      </c>
      <c r="AN85" s="438"/>
      <c r="AO85" s="430" t="str">
        <f>BU83</f>
        <v/>
      </c>
      <c r="AP85" s="430" t="str">
        <f>BW83</f>
        <v/>
      </c>
      <c r="AQ85" s="431"/>
      <c r="AR85" s="232"/>
      <c r="AS85" s="232"/>
      <c r="AT85" s="232"/>
      <c r="AU85" s="329"/>
      <c r="AV85" s="329"/>
      <c r="AW85" s="329"/>
      <c r="AX85" s="329"/>
      <c r="AY85" s="329"/>
      <c r="AZ85" s="329"/>
      <c r="BA85" s="329"/>
      <c r="BB85" s="329"/>
      <c r="BC85" s="329"/>
      <c r="BD85" s="329"/>
      <c r="BE85" s="232"/>
      <c r="BF85" s="232"/>
      <c r="BG85" s="233"/>
      <c r="BK85" s="331">
        <f>IF(X91=Datos!$AJ$2,10,0)</f>
        <v>0</v>
      </c>
      <c r="BL85" s="239">
        <f>IF(Z91=Datos!$AK$2,15,0)</f>
        <v>0</v>
      </c>
      <c r="BM85" s="239">
        <f>IF(AB91=Datos!$AL$2,15,0)</f>
        <v>0</v>
      </c>
      <c r="BN85" s="239">
        <f>IF(AD91=Datos!AM$2,15,0)</f>
        <v>0</v>
      </c>
      <c r="BO85" s="335">
        <f>IF($AF91=Datos!$AN$2,15,IF($AF91=Datos!$AN$3,10,0))</f>
        <v>0</v>
      </c>
      <c r="BP85" s="239">
        <f>IF(AH91=Datos!AO$2,15,0)</f>
        <v>0</v>
      </c>
      <c r="BQ85" s="239">
        <f>IF(AJ91=Datos!$AP$2,15,0)</f>
        <v>0</v>
      </c>
      <c r="BR85" s="335">
        <f>IF($AL91=Datos!$AQ$2,10,IF($AL91=Datos!$AQ$3,5,0))</f>
        <v>0</v>
      </c>
      <c r="BS85" s="331">
        <f t="shared" si="0"/>
        <v>0</v>
      </c>
      <c r="BT85" s="331" t="str">
        <f>IF(J91&lt;&gt;"",IF(BS85&gt;96,Datos!AR$2,IF(AND(BS85&gt;85,BS85&lt;97),Datos!AR$3,Datos!AR$4)),"")</f>
        <v/>
      </c>
      <c r="BU85" s="331" t="str">
        <f>IF(AN91&lt;&gt;"",VLOOKUP(AN91,Datos!AV:AW,2,0),"")</f>
        <v/>
      </c>
      <c r="BV85" s="338" t="str">
        <f t="shared" si="1"/>
        <v/>
      </c>
      <c r="BW85" s="239" t="str">
        <f t="shared" si="2"/>
        <v/>
      </c>
      <c r="BX85" s="428"/>
    </row>
    <row r="86" spans="1:83" ht="24.95" customHeight="1">
      <c r="A86" s="231"/>
      <c r="B86" s="436"/>
      <c r="C86" s="439" t="s">
        <v>522</v>
      </c>
      <c r="D86" s="440"/>
      <c r="E86" s="440"/>
      <c r="F86" s="441"/>
      <c r="G86" s="441"/>
      <c r="H86" s="441"/>
      <c r="I86" s="442"/>
      <c r="J86" s="462"/>
      <c r="K86" s="463"/>
      <c r="L86" s="463"/>
      <c r="M86" s="463"/>
      <c r="N86" s="463"/>
      <c r="O86" s="463"/>
      <c r="P86" s="463"/>
      <c r="Q86" s="463"/>
      <c r="R86" s="463"/>
      <c r="S86" s="463"/>
      <c r="T86" s="463"/>
      <c r="U86" s="463"/>
      <c r="V86" s="463"/>
      <c r="W86" s="464"/>
      <c r="X86" s="438"/>
      <c r="Y86" s="438"/>
      <c r="Z86" s="438"/>
      <c r="AA86" s="438"/>
      <c r="AB86" s="438"/>
      <c r="AC86" s="438"/>
      <c r="AD86" s="438"/>
      <c r="AE86" s="438"/>
      <c r="AF86" s="438"/>
      <c r="AG86" s="438"/>
      <c r="AH86" s="438"/>
      <c r="AI86" s="438"/>
      <c r="AJ86" s="438"/>
      <c r="AK86" s="438"/>
      <c r="AL86" s="438"/>
      <c r="AM86" s="431"/>
      <c r="AN86" s="438"/>
      <c r="AO86" s="431"/>
      <c r="AP86" s="431"/>
      <c r="AQ86" s="431"/>
      <c r="AR86" s="232"/>
      <c r="AS86" s="232"/>
      <c r="AT86" s="232"/>
      <c r="AU86" s="329"/>
      <c r="AV86" s="329"/>
      <c r="AW86" s="329"/>
      <c r="AX86" s="329"/>
      <c r="AY86" s="329"/>
      <c r="AZ86" s="329"/>
      <c r="BA86" s="329"/>
      <c r="BB86" s="329"/>
      <c r="BC86" s="329"/>
      <c r="BD86" s="329"/>
      <c r="BE86" s="232"/>
      <c r="BF86" s="232"/>
      <c r="BG86" s="233"/>
      <c r="BK86" s="239"/>
      <c r="BL86" s="239"/>
      <c r="BM86" s="239"/>
      <c r="BN86" s="239"/>
      <c r="BO86" s="336"/>
      <c r="BP86" s="239"/>
      <c r="BQ86" s="239"/>
      <c r="BR86" s="239"/>
      <c r="BS86" s="239"/>
      <c r="BT86" s="239"/>
      <c r="BU86" s="239"/>
      <c r="BV86" s="239"/>
      <c r="BW86" s="239"/>
      <c r="BX86" s="429"/>
    </row>
    <row r="87" spans="1:83" ht="24.95" customHeight="1">
      <c r="A87" s="231"/>
      <c r="B87" s="436"/>
      <c r="C87" s="439" t="s">
        <v>523</v>
      </c>
      <c r="D87" s="440"/>
      <c r="E87" s="440"/>
      <c r="F87" s="441"/>
      <c r="G87" s="441"/>
      <c r="H87" s="441"/>
      <c r="I87" s="442"/>
      <c r="J87" s="465"/>
      <c r="K87" s="466"/>
      <c r="L87" s="466"/>
      <c r="M87" s="466"/>
      <c r="N87" s="466"/>
      <c r="O87" s="466"/>
      <c r="P87" s="466"/>
      <c r="Q87" s="466"/>
      <c r="R87" s="466"/>
      <c r="S87" s="466"/>
      <c r="T87" s="466"/>
      <c r="U87" s="466"/>
      <c r="V87" s="466"/>
      <c r="W87" s="467"/>
      <c r="X87" s="438"/>
      <c r="Y87" s="438"/>
      <c r="Z87" s="438"/>
      <c r="AA87" s="438"/>
      <c r="AB87" s="438"/>
      <c r="AC87" s="438"/>
      <c r="AD87" s="438"/>
      <c r="AE87" s="438"/>
      <c r="AF87" s="438"/>
      <c r="AG87" s="438"/>
      <c r="AH87" s="438"/>
      <c r="AI87" s="438"/>
      <c r="AJ87" s="438"/>
      <c r="AK87" s="438"/>
      <c r="AL87" s="438"/>
      <c r="AM87" s="432"/>
      <c r="AN87" s="438"/>
      <c r="AO87" s="432"/>
      <c r="AP87" s="432"/>
      <c r="AQ87" s="431"/>
      <c r="AR87" s="232"/>
      <c r="AS87" s="232"/>
      <c r="AT87" s="232"/>
      <c r="AU87" s="329"/>
      <c r="AV87" s="329"/>
      <c r="AW87" s="329"/>
      <c r="AX87" s="329"/>
      <c r="AY87" s="329"/>
      <c r="AZ87" s="329"/>
      <c r="BA87" s="329"/>
      <c r="BB87" s="329"/>
      <c r="BC87" s="329"/>
      <c r="BD87" s="329"/>
      <c r="BE87" s="232"/>
      <c r="BF87" s="232"/>
      <c r="BG87" s="233"/>
      <c r="BU87" s="239" t="s">
        <v>102</v>
      </c>
      <c r="BV87" s="239">
        <f>ROUND(IF(COUNTA(J82:S93)=0,0,SUM(BV82:BV85)/(COUNTA(J82:S93))),1)</f>
        <v>0</v>
      </c>
    </row>
    <row r="88" spans="1:83" ht="24.95" customHeight="1">
      <c r="A88" s="231"/>
      <c r="B88" s="436">
        <v>3</v>
      </c>
      <c r="C88" s="439" t="s">
        <v>521</v>
      </c>
      <c r="D88" s="440"/>
      <c r="E88" s="440"/>
      <c r="F88" s="441"/>
      <c r="G88" s="441"/>
      <c r="H88" s="441"/>
      <c r="I88" s="442"/>
      <c r="J88" s="459"/>
      <c r="K88" s="460"/>
      <c r="L88" s="460"/>
      <c r="M88" s="460"/>
      <c r="N88" s="460"/>
      <c r="O88" s="460"/>
      <c r="P88" s="460"/>
      <c r="Q88" s="460"/>
      <c r="R88" s="460"/>
      <c r="S88" s="460"/>
      <c r="T88" s="460"/>
      <c r="U88" s="460"/>
      <c r="V88" s="460"/>
      <c r="W88" s="461"/>
      <c r="X88" s="438"/>
      <c r="Y88" s="438"/>
      <c r="Z88" s="438"/>
      <c r="AA88" s="438"/>
      <c r="AB88" s="438"/>
      <c r="AC88" s="438"/>
      <c r="AD88" s="438"/>
      <c r="AE88" s="438"/>
      <c r="AF88" s="438"/>
      <c r="AG88" s="438"/>
      <c r="AH88" s="438"/>
      <c r="AI88" s="438"/>
      <c r="AJ88" s="438"/>
      <c r="AK88" s="438"/>
      <c r="AL88" s="438"/>
      <c r="AM88" s="430" t="str">
        <f>IF(J88&lt;&gt;"",BT84,"")</f>
        <v/>
      </c>
      <c r="AN88" s="438"/>
      <c r="AO88" s="430" t="str">
        <f>BU84</f>
        <v/>
      </c>
      <c r="AP88" s="430" t="str">
        <f>BW84</f>
        <v/>
      </c>
      <c r="AQ88" s="431"/>
      <c r="AR88" s="232"/>
      <c r="AS88" s="232"/>
      <c r="AT88" s="232"/>
      <c r="AU88" s="329"/>
      <c r="AV88" s="329"/>
      <c r="AW88" s="329"/>
      <c r="AX88" s="329"/>
      <c r="AY88" s="329"/>
      <c r="AZ88" s="329"/>
      <c r="BA88" s="329"/>
      <c r="BB88" s="329"/>
      <c r="BC88" s="329"/>
      <c r="BD88" s="329"/>
      <c r="BE88" s="232"/>
      <c r="BF88" s="232"/>
      <c r="BG88" s="233"/>
      <c r="BN88" s="239"/>
      <c r="BO88" s="337" t="s">
        <v>782</v>
      </c>
      <c r="BP88" s="337" t="s">
        <v>783</v>
      </c>
      <c r="BQ88" s="337" t="s">
        <v>805</v>
      </c>
      <c r="BR88" s="31"/>
    </row>
    <row r="89" spans="1:83" ht="24.95" customHeight="1">
      <c r="A89" s="231"/>
      <c r="B89" s="436"/>
      <c r="C89" s="439" t="s">
        <v>522</v>
      </c>
      <c r="D89" s="440"/>
      <c r="E89" s="440"/>
      <c r="F89" s="441"/>
      <c r="G89" s="441"/>
      <c r="H89" s="441"/>
      <c r="I89" s="442"/>
      <c r="J89" s="462"/>
      <c r="K89" s="463"/>
      <c r="L89" s="463"/>
      <c r="M89" s="463"/>
      <c r="N89" s="463"/>
      <c r="O89" s="463"/>
      <c r="P89" s="463"/>
      <c r="Q89" s="463"/>
      <c r="R89" s="463"/>
      <c r="S89" s="463"/>
      <c r="T89" s="463"/>
      <c r="U89" s="463"/>
      <c r="V89" s="463"/>
      <c r="W89" s="464"/>
      <c r="X89" s="438"/>
      <c r="Y89" s="438"/>
      <c r="Z89" s="438"/>
      <c r="AA89" s="438"/>
      <c r="AB89" s="438"/>
      <c r="AC89" s="438"/>
      <c r="AD89" s="438"/>
      <c r="AE89" s="438"/>
      <c r="AF89" s="438"/>
      <c r="AG89" s="438"/>
      <c r="AH89" s="438"/>
      <c r="AI89" s="438"/>
      <c r="AJ89" s="438"/>
      <c r="AK89" s="438"/>
      <c r="AL89" s="438"/>
      <c r="AM89" s="431"/>
      <c r="AN89" s="438"/>
      <c r="AO89" s="431"/>
      <c r="AP89" s="431"/>
      <c r="AQ89" s="431"/>
      <c r="AR89" s="232"/>
      <c r="AS89" s="232"/>
      <c r="AT89" s="232"/>
      <c r="AU89" s="329"/>
      <c r="AV89" s="329"/>
      <c r="AW89" s="329"/>
      <c r="AX89" s="329"/>
      <c r="AY89" s="329"/>
      <c r="AZ89" s="329"/>
      <c r="BA89" s="329"/>
      <c r="BB89" s="329"/>
      <c r="BC89" s="329"/>
      <c r="BD89" s="329"/>
      <c r="BE89" s="232"/>
      <c r="BF89" s="232"/>
      <c r="BG89" s="233"/>
      <c r="BN89" s="337" t="s">
        <v>782</v>
      </c>
      <c r="BO89" s="239">
        <v>100</v>
      </c>
      <c r="BP89" s="239">
        <v>50</v>
      </c>
      <c r="BQ89" s="239">
        <v>0</v>
      </c>
      <c r="BR89" s="232"/>
      <c r="BZ89" s="230" t="s">
        <v>823</v>
      </c>
    </row>
    <row r="90" spans="1:83" ht="24.95" customHeight="1">
      <c r="A90" s="231"/>
      <c r="B90" s="436"/>
      <c r="C90" s="439" t="s">
        <v>523</v>
      </c>
      <c r="D90" s="440"/>
      <c r="E90" s="440"/>
      <c r="F90" s="441"/>
      <c r="G90" s="441"/>
      <c r="H90" s="441"/>
      <c r="I90" s="442"/>
      <c r="J90" s="465"/>
      <c r="K90" s="466"/>
      <c r="L90" s="466"/>
      <c r="M90" s="466"/>
      <c r="N90" s="466"/>
      <c r="O90" s="466"/>
      <c r="P90" s="466"/>
      <c r="Q90" s="466"/>
      <c r="R90" s="466"/>
      <c r="S90" s="466"/>
      <c r="T90" s="466"/>
      <c r="U90" s="466"/>
      <c r="V90" s="466"/>
      <c r="W90" s="467"/>
      <c r="X90" s="438"/>
      <c r="Y90" s="438"/>
      <c r="Z90" s="438"/>
      <c r="AA90" s="438"/>
      <c r="AB90" s="438"/>
      <c r="AC90" s="438"/>
      <c r="AD90" s="438"/>
      <c r="AE90" s="438"/>
      <c r="AF90" s="438"/>
      <c r="AG90" s="438"/>
      <c r="AH90" s="438"/>
      <c r="AI90" s="438"/>
      <c r="AJ90" s="438"/>
      <c r="AK90" s="438"/>
      <c r="AL90" s="438"/>
      <c r="AM90" s="432"/>
      <c r="AN90" s="438"/>
      <c r="AO90" s="432"/>
      <c r="AP90" s="432"/>
      <c r="AQ90" s="431"/>
      <c r="AR90" s="232"/>
      <c r="AS90" s="232"/>
      <c r="AT90" s="232"/>
      <c r="AU90" s="329"/>
      <c r="AV90" s="329"/>
      <c r="AW90" s="329"/>
      <c r="AX90" s="329"/>
      <c r="AY90" s="329"/>
      <c r="AZ90" s="329"/>
      <c r="BA90" s="329"/>
      <c r="BB90" s="329"/>
      <c r="BC90" s="329"/>
      <c r="BD90" s="329"/>
      <c r="BE90" s="232"/>
      <c r="BF90" s="232"/>
      <c r="BG90" s="233"/>
      <c r="BN90" s="337" t="s">
        <v>783</v>
      </c>
      <c r="BO90" s="239">
        <v>50</v>
      </c>
      <c r="BP90" s="239">
        <v>50</v>
      </c>
      <c r="BQ90" s="239">
        <v>0</v>
      </c>
      <c r="BR90" s="232"/>
    </row>
    <row r="91" spans="1:83" ht="24.95" customHeight="1">
      <c r="A91" s="231"/>
      <c r="B91" s="436">
        <v>4</v>
      </c>
      <c r="C91" s="439" t="s">
        <v>521</v>
      </c>
      <c r="D91" s="440"/>
      <c r="E91" s="440"/>
      <c r="F91" s="441"/>
      <c r="G91" s="441"/>
      <c r="H91" s="441"/>
      <c r="I91" s="442"/>
      <c r="J91" s="459"/>
      <c r="K91" s="460"/>
      <c r="L91" s="460"/>
      <c r="M91" s="460"/>
      <c r="N91" s="460"/>
      <c r="O91" s="460"/>
      <c r="P91" s="460"/>
      <c r="Q91" s="460"/>
      <c r="R91" s="460"/>
      <c r="S91" s="460"/>
      <c r="T91" s="460"/>
      <c r="U91" s="460"/>
      <c r="V91" s="460"/>
      <c r="W91" s="461"/>
      <c r="X91" s="438"/>
      <c r="Y91" s="438"/>
      <c r="Z91" s="438"/>
      <c r="AA91" s="438"/>
      <c r="AB91" s="438"/>
      <c r="AC91" s="438"/>
      <c r="AD91" s="438"/>
      <c r="AE91" s="438"/>
      <c r="AF91" s="438"/>
      <c r="AG91" s="438"/>
      <c r="AH91" s="438"/>
      <c r="AI91" s="438"/>
      <c r="AJ91" s="438"/>
      <c r="AK91" s="438"/>
      <c r="AL91" s="438"/>
      <c r="AM91" s="430" t="str">
        <f>IF(J91&lt;&gt;"",BT85,"")</f>
        <v/>
      </c>
      <c r="AN91" s="438"/>
      <c r="AO91" s="430" t="str">
        <f>BU85</f>
        <v/>
      </c>
      <c r="AP91" s="430" t="str">
        <f>BW85</f>
        <v/>
      </c>
      <c r="AQ91" s="431"/>
      <c r="AR91" s="232"/>
      <c r="AS91" s="232"/>
      <c r="AT91" s="232"/>
      <c r="AU91" s="329"/>
      <c r="AV91" s="329"/>
      <c r="AW91" s="329"/>
      <c r="AX91" s="329"/>
      <c r="AY91" s="329"/>
      <c r="AZ91" s="329"/>
      <c r="BA91" s="329"/>
      <c r="BB91" s="329"/>
      <c r="BC91" s="329"/>
      <c r="BD91" s="329"/>
      <c r="BE91" s="232"/>
      <c r="BF91" s="232"/>
      <c r="BG91" s="233"/>
      <c r="BN91" s="337" t="s">
        <v>805</v>
      </c>
      <c r="BO91" s="239">
        <v>0</v>
      </c>
      <c r="BP91" s="239">
        <v>0</v>
      </c>
      <c r="BQ91" s="239">
        <v>0</v>
      </c>
      <c r="BR91" s="232"/>
    </row>
    <row r="92" spans="1:83" ht="24.95" customHeight="1">
      <c r="A92" s="231"/>
      <c r="B92" s="436"/>
      <c r="C92" s="439" t="s">
        <v>522</v>
      </c>
      <c r="D92" s="440"/>
      <c r="E92" s="440"/>
      <c r="F92" s="441"/>
      <c r="G92" s="441"/>
      <c r="H92" s="441"/>
      <c r="I92" s="442"/>
      <c r="J92" s="462"/>
      <c r="K92" s="463"/>
      <c r="L92" s="463"/>
      <c r="M92" s="463"/>
      <c r="N92" s="463"/>
      <c r="O92" s="463"/>
      <c r="P92" s="463"/>
      <c r="Q92" s="463"/>
      <c r="R92" s="463"/>
      <c r="S92" s="463"/>
      <c r="T92" s="463"/>
      <c r="U92" s="463"/>
      <c r="V92" s="463"/>
      <c r="W92" s="464"/>
      <c r="X92" s="438"/>
      <c r="Y92" s="438"/>
      <c r="Z92" s="438"/>
      <c r="AA92" s="438"/>
      <c r="AB92" s="438"/>
      <c r="AC92" s="438"/>
      <c r="AD92" s="438"/>
      <c r="AE92" s="438"/>
      <c r="AF92" s="438"/>
      <c r="AG92" s="438"/>
      <c r="AH92" s="438"/>
      <c r="AI92" s="438"/>
      <c r="AJ92" s="438"/>
      <c r="AK92" s="438"/>
      <c r="AL92" s="438"/>
      <c r="AM92" s="431"/>
      <c r="AN92" s="438"/>
      <c r="AO92" s="431"/>
      <c r="AP92" s="431"/>
      <c r="AQ92" s="431"/>
      <c r="AR92" s="232"/>
      <c r="AS92" s="232"/>
      <c r="AT92" s="232"/>
      <c r="AU92" s="329"/>
      <c r="AV92" s="329"/>
      <c r="AW92" s="329"/>
      <c r="AX92" s="329"/>
      <c r="AY92" s="329"/>
      <c r="AZ92" s="329"/>
      <c r="BA92" s="329"/>
      <c r="BB92" s="329"/>
      <c r="BC92" s="329"/>
      <c r="BD92" s="329"/>
      <c r="BE92" s="232"/>
      <c r="BF92" s="232"/>
      <c r="BG92" s="233"/>
    </row>
    <row r="93" spans="1:83" ht="24.95" customHeight="1">
      <c r="A93" s="231"/>
      <c r="B93" s="436"/>
      <c r="C93" s="439" t="s">
        <v>523</v>
      </c>
      <c r="D93" s="440"/>
      <c r="E93" s="440"/>
      <c r="F93" s="441"/>
      <c r="G93" s="441"/>
      <c r="H93" s="441"/>
      <c r="I93" s="442"/>
      <c r="J93" s="465"/>
      <c r="K93" s="466"/>
      <c r="L93" s="466"/>
      <c r="M93" s="466"/>
      <c r="N93" s="466"/>
      <c r="O93" s="466"/>
      <c r="P93" s="466"/>
      <c r="Q93" s="466"/>
      <c r="R93" s="466"/>
      <c r="S93" s="466"/>
      <c r="T93" s="466"/>
      <c r="U93" s="466"/>
      <c r="V93" s="466"/>
      <c r="W93" s="467"/>
      <c r="X93" s="438"/>
      <c r="Y93" s="438"/>
      <c r="Z93" s="438"/>
      <c r="AA93" s="438"/>
      <c r="AB93" s="438"/>
      <c r="AC93" s="438"/>
      <c r="AD93" s="438"/>
      <c r="AE93" s="438"/>
      <c r="AF93" s="438"/>
      <c r="AG93" s="438"/>
      <c r="AH93" s="438"/>
      <c r="AI93" s="438"/>
      <c r="AJ93" s="438"/>
      <c r="AK93" s="438"/>
      <c r="AL93" s="438"/>
      <c r="AM93" s="432"/>
      <c r="AN93" s="438"/>
      <c r="AO93" s="432"/>
      <c r="AP93" s="432"/>
      <c r="AQ93" s="432"/>
      <c r="AR93" s="232"/>
      <c r="AS93" s="232"/>
      <c r="AT93" s="232"/>
      <c r="AU93" s="329"/>
      <c r="AV93" s="329"/>
      <c r="AW93" s="329"/>
      <c r="AX93" s="329"/>
      <c r="AY93" s="329"/>
      <c r="AZ93" s="329"/>
      <c r="BA93" s="329"/>
      <c r="BB93" s="329"/>
      <c r="BC93" s="329"/>
      <c r="BD93" s="329"/>
      <c r="BE93" s="232"/>
      <c r="BF93" s="232"/>
      <c r="BG93" s="233"/>
    </row>
    <row r="94" spans="1:83" ht="15.75" customHeight="1">
      <c r="A94" s="231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32"/>
      <c r="BD94" s="232"/>
      <c r="BE94" s="232"/>
      <c r="BF94" s="232"/>
      <c r="BG94" s="233"/>
    </row>
    <row r="95" spans="1:83" s="357" customFormat="1" ht="270.75" customHeight="1">
      <c r="A95" s="351"/>
      <c r="B95" s="507" t="s">
        <v>824</v>
      </c>
      <c r="C95" s="508"/>
      <c r="D95" s="508"/>
      <c r="E95" s="508"/>
      <c r="F95" s="508"/>
      <c r="G95" s="508"/>
      <c r="H95" s="508"/>
      <c r="I95" s="509"/>
      <c r="J95" s="510" t="s">
        <v>857</v>
      </c>
      <c r="K95" s="511"/>
      <c r="L95" s="511"/>
      <c r="M95" s="511"/>
      <c r="N95" s="511"/>
      <c r="O95" s="511"/>
      <c r="P95" s="511"/>
      <c r="Q95" s="511"/>
      <c r="R95" s="511"/>
      <c r="S95" s="511"/>
      <c r="T95" s="511"/>
      <c r="U95" s="511"/>
      <c r="V95" s="511"/>
      <c r="W95" s="512"/>
      <c r="X95" s="506" t="s">
        <v>774</v>
      </c>
      <c r="Y95" s="506"/>
      <c r="Z95" s="506" t="s">
        <v>775</v>
      </c>
      <c r="AA95" s="506"/>
      <c r="AB95" s="506" t="s">
        <v>776</v>
      </c>
      <c r="AC95" s="506"/>
      <c r="AD95" s="506" t="s">
        <v>777</v>
      </c>
      <c r="AE95" s="506"/>
      <c r="AF95" s="506" t="s">
        <v>778</v>
      </c>
      <c r="AG95" s="506"/>
      <c r="AH95" s="506" t="s">
        <v>779</v>
      </c>
      <c r="AI95" s="506"/>
      <c r="AJ95" s="437" t="s">
        <v>780</v>
      </c>
      <c r="AK95" s="437"/>
      <c r="AL95" s="364" t="s">
        <v>784</v>
      </c>
      <c r="AM95" s="352" t="s">
        <v>781</v>
      </c>
      <c r="AN95" s="364" t="s">
        <v>855</v>
      </c>
      <c r="AO95" s="352" t="s">
        <v>785</v>
      </c>
      <c r="AP95" s="352" t="s">
        <v>843</v>
      </c>
      <c r="AQ95" s="352" t="s">
        <v>840</v>
      </c>
      <c r="AR95" s="354"/>
      <c r="AS95" s="354"/>
      <c r="AT95" s="354"/>
      <c r="AU95" s="354"/>
      <c r="AV95" s="354"/>
      <c r="AW95" s="354"/>
      <c r="AX95" s="354"/>
      <c r="AY95" s="354"/>
      <c r="AZ95" s="354"/>
      <c r="BA95" s="354"/>
      <c r="BB95" s="354"/>
      <c r="BC95" s="354"/>
      <c r="BD95" s="354"/>
      <c r="BE95" s="355"/>
      <c r="BF95" s="355"/>
      <c r="BG95" s="356"/>
      <c r="BK95" s="333" t="s">
        <v>815</v>
      </c>
      <c r="BL95" s="333" t="s">
        <v>266</v>
      </c>
      <c r="BM95" s="333" t="s">
        <v>266</v>
      </c>
      <c r="BN95" s="333" t="s">
        <v>816</v>
      </c>
      <c r="BO95" s="333" t="s">
        <v>817</v>
      </c>
      <c r="BP95" s="333" t="s">
        <v>818</v>
      </c>
      <c r="BQ95" s="333" t="s">
        <v>819</v>
      </c>
      <c r="BR95" s="333" t="s">
        <v>784</v>
      </c>
      <c r="BS95" s="334" t="s">
        <v>821</v>
      </c>
      <c r="BT95" s="334" t="s">
        <v>781</v>
      </c>
      <c r="BU95" s="333" t="s">
        <v>820</v>
      </c>
      <c r="BV95" s="333" t="s">
        <v>822</v>
      </c>
      <c r="BW95" s="333" t="s">
        <v>822</v>
      </c>
      <c r="BX95" s="333" t="s">
        <v>858</v>
      </c>
    </row>
    <row r="96" spans="1:83" ht="24.95" customHeight="1">
      <c r="A96" s="231"/>
      <c r="B96" s="436">
        <v>1</v>
      </c>
      <c r="C96" s="439" t="s">
        <v>521</v>
      </c>
      <c r="D96" s="440"/>
      <c r="E96" s="440"/>
      <c r="F96" s="441"/>
      <c r="G96" s="441"/>
      <c r="H96" s="441"/>
      <c r="I96" s="442"/>
      <c r="J96" s="459"/>
      <c r="K96" s="460"/>
      <c r="L96" s="460"/>
      <c r="M96" s="460"/>
      <c r="N96" s="460"/>
      <c r="O96" s="460"/>
      <c r="P96" s="460"/>
      <c r="Q96" s="460"/>
      <c r="R96" s="460"/>
      <c r="S96" s="460"/>
      <c r="T96" s="460"/>
      <c r="U96" s="460"/>
      <c r="V96" s="460"/>
      <c r="W96" s="461"/>
      <c r="X96" s="438"/>
      <c r="Y96" s="438"/>
      <c r="Z96" s="438"/>
      <c r="AA96" s="438"/>
      <c r="AB96" s="438"/>
      <c r="AC96" s="438"/>
      <c r="AD96" s="438"/>
      <c r="AE96" s="438"/>
      <c r="AF96" s="438"/>
      <c r="AG96" s="438"/>
      <c r="AH96" s="438"/>
      <c r="AI96" s="438"/>
      <c r="AJ96" s="438"/>
      <c r="AK96" s="438"/>
      <c r="AL96" s="438"/>
      <c r="AM96" s="430" t="str">
        <f>IF(J96&lt;&gt;"",BT96,"")</f>
        <v/>
      </c>
      <c r="AN96" s="438"/>
      <c r="AO96" s="430" t="str">
        <f>BU96</f>
        <v/>
      </c>
      <c r="AP96" s="430" t="str">
        <f>BW96</f>
        <v/>
      </c>
      <c r="AQ96" s="430" t="str">
        <f>(IF(COUNTA(J96:S107)&lt;&gt;0,CONCATENATE(IF(AND(BV101&gt;=90,BV101&lt;=100),Datos!AR2,IF(AND(BV101&gt;=50,BV101&lt;=89),Datos!AR3,IF(BV101&lt;50,Datos!AR4,"")))," (",BV101,")",),""))</f>
        <v/>
      </c>
      <c r="AR96" s="329"/>
      <c r="AS96" s="329"/>
      <c r="AT96" s="329"/>
      <c r="AU96" s="329"/>
      <c r="AV96" s="329"/>
      <c r="AW96" s="329"/>
      <c r="AX96" s="329"/>
      <c r="AY96" s="329"/>
      <c r="AZ96" s="329"/>
      <c r="BA96" s="329"/>
      <c r="BB96" s="329"/>
      <c r="BC96" s="329"/>
      <c r="BD96" s="329"/>
      <c r="BE96" s="232"/>
      <c r="BF96" s="232"/>
      <c r="BG96" s="233"/>
      <c r="BK96" s="331">
        <f>IF(X96=Datos!$AJ$2,10,0)</f>
        <v>0</v>
      </c>
      <c r="BL96" s="331">
        <f>IF(Z96=Datos!$AK$2,10,0)</f>
        <v>0</v>
      </c>
      <c r="BM96" s="331">
        <f>IF(AB96=Datos!$AL$2,10,0)</f>
        <v>0</v>
      </c>
      <c r="BN96" s="331">
        <f>IF(AD96=Datos!AM$2,15,0)</f>
        <v>0</v>
      </c>
      <c r="BO96" s="335">
        <f>IF($AF96=Datos!$AN$2,15,IF($AF96=Datos!$AN$3,10,0))</f>
        <v>0</v>
      </c>
      <c r="BP96" s="331">
        <f>IF(AH96=Datos!AO$2,15,0)</f>
        <v>0</v>
      </c>
      <c r="BQ96" s="331">
        <f>IF(AJ96=Datos!$AP$2,15,0)</f>
        <v>0</v>
      </c>
      <c r="BR96" s="335">
        <f>IF($AL96=Datos!$AQ$2,10,IF($AL96=Datos!$AQ$3,5,0))</f>
        <v>0</v>
      </c>
      <c r="BS96" s="331">
        <f>SUM(BK96:BR96)</f>
        <v>0</v>
      </c>
      <c r="BT96" s="331" t="str">
        <f>IF(J96&lt;&gt;"",IF(BS96&gt;=90,Datos!AR$2,IF(AND(BS96&gt;=80,BS96&lt;=89),Datos!AR$3,Datos!AR$4)),"")</f>
        <v/>
      </c>
      <c r="BU96" s="331" t="str">
        <f>IF(AN96&lt;&gt;"",VLOOKUP(AN96,Datos!AV:AW,2,0),"")</f>
        <v/>
      </c>
      <c r="BV96" s="369" t="str">
        <f>IF(AND(BU96&lt;&gt;"",BT96&lt;&gt;""),INDEX($BN$88:$BQ$91,MATCH(BT96,$BN$88:$BN$91,0),MATCH(BU96,$BN$88:$BQ$88,0)),"")</f>
        <v/>
      </c>
      <c r="BW96" s="239" t="str">
        <f>IF(BV96=100,"Fuerte",IF(BV96=50,"Moderado",IF(BV96=0,"Débil","")))</f>
        <v/>
      </c>
      <c r="BX96" s="427" t="str">
        <f>IF(COUNTA(J96:S107)&lt;&gt;0,IF(AND(BV101&gt;=90,BV101&lt;=100),Datos!AR2,IF(AND(BV101&gt;49,BV101&lt;90),Datos!AR3,IF(BV101&lt;50,Datos!AR4,""))),"sin controles")</f>
        <v>sin controles</v>
      </c>
    </row>
    <row r="97" spans="1:76" ht="24.95" customHeight="1">
      <c r="A97" s="231"/>
      <c r="B97" s="436"/>
      <c r="C97" s="439" t="s">
        <v>522</v>
      </c>
      <c r="D97" s="440"/>
      <c r="E97" s="440"/>
      <c r="F97" s="441"/>
      <c r="G97" s="441"/>
      <c r="H97" s="441"/>
      <c r="I97" s="442"/>
      <c r="J97" s="462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  <c r="V97" s="463"/>
      <c r="W97" s="464"/>
      <c r="X97" s="438"/>
      <c r="Y97" s="438"/>
      <c r="Z97" s="438"/>
      <c r="AA97" s="438"/>
      <c r="AB97" s="438"/>
      <c r="AC97" s="438"/>
      <c r="AD97" s="438"/>
      <c r="AE97" s="438"/>
      <c r="AF97" s="438"/>
      <c r="AG97" s="438"/>
      <c r="AH97" s="438"/>
      <c r="AI97" s="438"/>
      <c r="AJ97" s="438"/>
      <c r="AK97" s="438"/>
      <c r="AL97" s="438"/>
      <c r="AM97" s="431"/>
      <c r="AN97" s="438"/>
      <c r="AO97" s="431"/>
      <c r="AP97" s="431"/>
      <c r="AQ97" s="431"/>
      <c r="AR97" s="329"/>
      <c r="AS97" s="329"/>
      <c r="AT97" s="329"/>
      <c r="AU97" s="329"/>
      <c r="AV97" s="329"/>
      <c r="AW97" s="329"/>
      <c r="AX97" s="329"/>
      <c r="AY97" s="329"/>
      <c r="AZ97" s="329"/>
      <c r="BA97" s="329"/>
      <c r="BB97" s="329"/>
      <c r="BC97" s="329"/>
      <c r="BD97" s="329"/>
      <c r="BE97" s="232"/>
      <c r="BF97" s="232"/>
      <c r="BG97" s="233"/>
      <c r="BK97" s="331">
        <f>IF(X99=Datos!$AJ$2,10,0)</f>
        <v>0</v>
      </c>
      <c r="BL97" s="239">
        <f>IF(Z99=Datos!$AK$2,15,0)</f>
        <v>0</v>
      </c>
      <c r="BM97" s="239">
        <f>IF(AB99=Datos!$AL$2,15,0)</f>
        <v>0</v>
      </c>
      <c r="BN97" s="239">
        <f>IF(AD99=Datos!AM$2,15,0)</f>
        <v>0</v>
      </c>
      <c r="BO97" s="335">
        <f>IF($AF99=Datos!$AN$2,15,IF($AF99=Datos!$AN$3,10,0))</f>
        <v>0</v>
      </c>
      <c r="BP97" s="239">
        <f>IF(AH99=Datos!AO$2,15,0)</f>
        <v>0</v>
      </c>
      <c r="BQ97" s="239">
        <f>IF(AJ99=Datos!$AP$2,15,0)</f>
        <v>0</v>
      </c>
      <c r="BR97" s="335">
        <f>IF($AL99=Datos!$AQ$2,10,IF($AL99=Datos!$AQ$3,5,0))</f>
        <v>0</v>
      </c>
      <c r="BS97" s="331">
        <f t="shared" ref="BS97:BS99" si="3">SUM(BK97:BQ97)</f>
        <v>0</v>
      </c>
      <c r="BT97" s="331" t="str">
        <f>IF(J99&lt;&gt;"",IF(BS97&gt;96,Datos!AR$2,IF(AND(BS97&gt;85,BS97&lt;97),Datos!AR$3,Datos!AR$4)),"")</f>
        <v/>
      </c>
      <c r="BU97" s="331" t="str">
        <f>IF(AN99&lt;&gt;"",VLOOKUP(AN99,Datos!AV:AW,2,0),"")</f>
        <v/>
      </c>
      <c r="BV97" s="369" t="str">
        <f t="shared" ref="BV97:BV99" si="4">IF(AND(BU97&lt;&gt;"",BT97&lt;&gt;""),INDEX($BN$88:$BQ$91,MATCH(BT97,$BN$88:$BN$91,0),MATCH(BU97,$BN$88:$BQ$88,0)),"")</f>
        <v/>
      </c>
      <c r="BW97" s="239" t="str">
        <f t="shared" ref="BW97:BW99" si="5">IF(BV97=100,"Fuerte",IF(BV97=50,"Moderado",IF(BV97=0,"Débil","")))</f>
        <v/>
      </c>
      <c r="BX97" s="428"/>
    </row>
    <row r="98" spans="1:76" ht="24.95" customHeight="1">
      <c r="A98" s="231"/>
      <c r="B98" s="436"/>
      <c r="C98" s="439" t="s">
        <v>523</v>
      </c>
      <c r="D98" s="440"/>
      <c r="E98" s="440"/>
      <c r="F98" s="441"/>
      <c r="G98" s="441"/>
      <c r="H98" s="441"/>
      <c r="I98" s="442"/>
      <c r="J98" s="465"/>
      <c r="K98" s="466"/>
      <c r="L98" s="466"/>
      <c r="M98" s="466"/>
      <c r="N98" s="466"/>
      <c r="O98" s="466"/>
      <c r="P98" s="466"/>
      <c r="Q98" s="466"/>
      <c r="R98" s="466"/>
      <c r="S98" s="466"/>
      <c r="T98" s="466"/>
      <c r="U98" s="466"/>
      <c r="V98" s="466"/>
      <c r="W98" s="467"/>
      <c r="X98" s="438"/>
      <c r="Y98" s="438"/>
      <c r="Z98" s="438"/>
      <c r="AA98" s="438"/>
      <c r="AB98" s="438"/>
      <c r="AC98" s="438"/>
      <c r="AD98" s="438"/>
      <c r="AE98" s="438"/>
      <c r="AF98" s="438"/>
      <c r="AG98" s="438"/>
      <c r="AH98" s="438"/>
      <c r="AI98" s="438"/>
      <c r="AJ98" s="438"/>
      <c r="AK98" s="438"/>
      <c r="AL98" s="438"/>
      <c r="AM98" s="432"/>
      <c r="AN98" s="438"/>
      <c r="AO98" s="432"/>
      <c r="AP98" s="432"/>
      <c r="AQ98" s="431"/>
      <c r="AR98" s="329"/>
      <c r="AS98" s="329"/>
      <c r="AT98" s="329"/>
      <c r="AU98" s="329"/>
      <c r="AV98" s="329"/>
      <c r="AW98" s="329"/>
      <c r="AX98" s="329"/>
      <c r="AY98" s="329"/>
      <c r="AZ98" s="329"/>
      <c r="BA98" s="329"/>
      <c r="BB98" s="329"/>
      <c r="BC98" s="329"/>
      <c r="BD98" s="329"/>
      <c r="BE98" s="232"/>
      <c r="BF98" s="232"/>
      <c r="BG98" s="233"/>
      <c r="BK98" s="331">
        <f>IF(X102=Datos!$AJ$2,10,0)</f>
        <v>0</v>
      </c>
      <c r="BL98" s="239">
        <f>IF(Z102=Datos!$AK$2,15,0)</f>
        <v>0</v>
      </c>
      <c r="BM98" s="239">
        <f>IF(AB102=Datos!$AL$2,15,0)</f>
        <v>0</v>
      </c>
      <c r="BN98" s="239">
        <f>IF(AD102=Datos!AM$2,15,0)</f>
        <v>0</v>
      </c>
      <c r="BO98" s="335">
        <f>IF($AF102=Datos!$AN$2,15,IF($AF102=Datos!$AN$3,10,0))</f>
        <v>0</v>
      </c>
      <c r="BP98" s="239">
        <f>IF(AH102=Datos!AO$2,15,0)</f>
        <v>0</v>
      </c>
      <c r="BQ98" s="239">
        <f>IF(AJ102=Datos!$AP$2,15,0)</f>
        <v>0</v>
      </c>
      <c r="BR98" s="335">
        <f>IF($AL102=Datos!$AQ$2,10,IF($AL102=Datos!$AQ$3,5,0))</f>
        <v>0</v>
      </c>
      <c r="BS98" s="331">
        <f t="shared" si="3"/>
        <v>0</v>
      </c>
      <c r="BT98" s="331" t="str">
        <f>IF(J102&lt;&gt;"",IF(BS98&gt;96,Datos!AR$2,IF(AND(BS98&gt;85,BS98&lt;97),Datos!AR$3,Datos!AR$4)),"")</f>
        <v/>
      </c>
      <c r="BU98" s="331" t="str">
        <f>IF(AN102&lt;&gt;"",VLOOKUP(AN102,Datos!AV:AW,2,0),"")</f>
        <v/>
      </c>
      <c r="BV98" s="369" t="str">
        <f t="shared" si="4"/>
        <v/>
      </c>
      <c r="BW98" s="239" t="str">
        <f t="shared" si="5"/>
        <v/>
      </c>
      <c r="BX98" s="428"/>
    </row>
    <row r="99" spans="1:76" ht="24.95" customHeight="1">
      <c r="A99" s="231"/>
      <c r="B99" s="436">
        <v>2</v>
      </c>
      <c r="C99" s="439" t="s">
        <v>521</v>
      </c>
      <c r="D99" s="440"/>
      <c r="E99" s="440"/>
      <c r="F99" s="441"/>
      <c r="G99" s="441"/>
      <c r="H99" s="441"/>
      <c r="I99" s="442"/>
      <c r="J99" s="459"/>
      <c r="K99" s="460"/>
      <c r="L99" s="460"/>
      <c r="M99" s="460"/>
      <c r="N99" s="460"/>
      <c r="O99" s="460"/>
      <c r="P99" s="460"/>
      <c r="Q99" s="460"/>
      <c r="R99" s="460"/>
      <c r="S99" s="460"/>
      <c r="T99" s="460"/>
      <c r="U99" s="460"/>
      <c r="V99" s="460"/>
      <c r="W99" s="461"/>
      <c r="X99" s="438"/>
      <c r="Y99" s="438"/>
      <c r="Z99" s="438"/>
      <c r="AA99" s="438"/>
      <c r="AB99" s="438"/>
      <c r="AC99" s="438"/>
      <c r="AD99" s="438"/>
      <c r="AE99" s="438"/>
      <c r="AF99" s="438"/>
      <c r="AG99" s="438"/>
      <c r="AH99" s="438"/>
      <c r="AI99" s="438"/>
      <c r="AJ99" s="438"/>
      <c r="AK99" s="438"/>
      <c r="AL99" s="438"/>
      <c r="AM99" s="430" t="str">
        <f>IF(J99&lt;&gt;"",BT97,"")</f>
        <v/>
      </c>
      <c r="AN99" s="438"/>
      <c r="AO99" s="430" t="str">
        <f>BU97</f>
        <v/>
      </c>
      <c r="AP99" s="430" t="str">
        <f>BW97</f>
        <v/>
      </c>
      <c r="AQ99" s="431"/>
      <c r="AR99" s="329"/>
      <c r="AS99" s="329"/>
      <c r="AT99" s="329"/>
      <c r="AU99" s="329"/>
      <c r="AV99" s="329"/>
      <c r="AW99" s="329"/>
      <c r="AX99" s="329"/>
      <c r="AY99" s="329"/>
      <c r="AZ99" s="329"/>
      <c r="BA99" s="329"/>
      <c r="BB99" s="329"/>
      <c r="BC99" s="329"/>
      <c r="BD99" s="329"/>
      <c r="BE99" s="232"/>
      <c r="BF99" s="232"/>
      <c r="BG99" s="233"/>
      <c r="BK99" s="331">
        <f>IF(X105=Datos!$AJ$2,10,0)</f>
        <v>0</v>
      </c>
      <c r="BL99" s="239">
        <f>IF(Z105=Datos!$AK$2,15,0)</f>
        <v>0</v>
      </c>
      <c r="BM99" s="239">
        <f>IF(AB105=Datos!$AL$2,15,0)</f>
        <v>0</v>
      </c>
      <c r="BN99" s="239">
        <f>IF(AD105=Datos!AM$2,15,0)</f>
        <v>0</v>
      </c>
      <c r="BO99" s="335">
        <f>IF($AF105=Datos!$AN$2,15,IF($AF105=Datos!$AN$3,10,0))</f>
        <v>0</v>
      </c>
      <c r="BP99" s="239">
        <f>IF(AH105=Datos!AO$2,15,0)</f>
        <v>0</v>
      </c>
      <c r="BQ99" s="239">
        <f>IF(AJ105=Datos!$AP$2,15,0)</f>
        <v>0</v>
      </c>
      <c r="BR99" s="335">
        <f>IF($AL105=Datos!$AQ$2,10,IF($AL105=Datos!$AQ$3,5,0))</f>
        <v>0</v>
      </c>
      <c r="BS99" s="331">
        <f t="shared" si="3"/>
        <v>0</v>
      </c>
      <c r="BT99" s="331" t="str">
        <f>IF(J105&lt;&gt;"",IF(BS99&gt;96,Datos!AR$2,IF(AND(BS99&gt;85,BS99&lt;97),Datos!AR$3,Datos!AR$4)),"")</f>
        <v/>
      </c>
      <c r="BU99" s="331" t="str">
        <f>IF(AN105&lt;&gt;"",VLOOKUP(AN105,Datos!AV:AW,2,0),"")</f>
        <v/>
      </c>
      <c r="BV99" s="369" t="str">
        <f t="shared" si="4"/>
        <v/>
      </c>
      <c r="BW99" s="239" t="str">
        <f t="shared" si="5"/>
        <v/>
      </c>
      <c r="BX99" s="428"/>
    </row>
    <row r="100" spans="1:76" ht="24.95" customHeight="1">
      <c r="A100" s="231"/>
      <c r="B100" s="436"/>
      <c r="C100" s="439" t="s">
        <v>522</v>
      </c>
      <c r="D100" s="440"/>
      <c r="E100" s="440"/>
      <c r="F100" s="441"/>
      <c r="G100" s="441"/>
      <c r="H100" s="441"/>
      <c r="I100" s="442"/>
      <c r="J100" s="462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4"/>
      <c r="X100" s="438"/>
      <c r="Y100" s="438"/>
      <c r="Z100" s="438"/>
      <c r="AA100" s="438"/>
      <c r="AB100" s="438"/>
      <c r="AC100" s="438"/>
      <c r="AD100" s="438"/>
      <c r="AE100" s="438"/>
      <c r="AF100" s="438"/>
      <c r="AG100" s="438"/>
      <c r="AH100" s="438"/>
      <c r="AI100" s="438"/>
      <c r="AJ100" s="438"/>
      <c r="AK100" s="438"/>
      <c r="AL100" s="438"/>
      <c r="AM100" s="431"/>
      <c r="AN100" s="438"/>
      <c r="AO100" s="431"/>
      <c r="AP100" s="431"/>
      <c r="AQ100" s="431"/>
      <c r="AR100" s="329"/>
      <c r="AS100" s="329"/>
      <c r="AT100" s="329"/>
      <c r="AU100" s="329"/>
      <c r="AV100" s="329"/>
      <c r="AW100" s="329"/>
      <c r="AX100" s="329"/>
      <c r="AY100" s="329"/>
      <c r="AZ100" s="329"/>
      <c r="BA100" s="329"/>
      <c r="BB100" s="329"/>
      <c r="BC100" s="329"/>
      <c r="BD100" s="329"/>
      <c r="BE100" s="232"/>
      <c r="BF100" s="232"/>
      <c r="BG100" s="233"/>
      <c r="BK100" s="239"/>
      <c r="BL100" s="239"/>
      <c r="BM100" s="239"/>
      <c r="BN100" s="239"/>
      <c r="BO100" s="336"/>
      <c r="BP100" s="239"/>
      <c r="BQ100" s="239"/>
      <c r="BR100" s="239"/>
      <c r="BS100" s="239"/>
      <c r="BT100" s="239"/>
      <c r="BU100" s="239"/>
      <c r="BV100" s="239"/>
      <c r="BW100" s="239"/>
      <c r="BX100" s="429"/>
    </row>
    <row r="101" spans="1:76" ht="24.95" customHeight="1">
      <c r="A101" s="231"/>
      <c r="B101" s="436"/>
      <c r="C101" s="439" t="s">
        <v>523</v>
      </c>
      <c r="D101" s="440"/>
      <c r="E101" s="440"/>
      <c r="F101" s="441"/>
      <c r="G101" s="441"/>
      <c r="H101" s="441"/>
      <c r="I101" s="442"/>
      <c r="J101" s="465"/>
      <c r="K101" s="466"/>
      <c r="L101" s="466"/>
      <c r="M101" s="466"/>
      <c r="N101" s="466"/>
      <c r="O101" s="466"/>
      <c r="P101" s="466"/>
      <c r="Q101" s="466"/>
      <c r="R101" s="466"/>
      <c r="S101" s="466"/>
      <c r="T101" s="466"/>
      <c r="U101" s="466"/>
      <c r="V101" s="466"/>
      <c r="W101" s="467"/>
      <c r="X101" s="438"/>
      <c r="Y101" s="438"/>
      <c r="Z101" s="438"/>
      <c r="AA101" s="438"/>
      <c r="AB101" s="438"/>
      <c r="AC101" s="438"/>
      <c r="AD101" s="438"/>
      <c r="AE101" s="438"/>
      <c r="AF101" s="438"/>
      <c r="AG101" s="438"/>
      <c r="AH101" s="438"/>
      <c r="AI101" s="438"/>
      <c r="AJ101" s="438"/>
      <c r="AK101" s="438"/>
      <c r="AL101" s="438"/>
      <c r="AM101" s="432"/>
      <c r="AN101" s="438"/>
      <c r="AO101" s="432"/>
      <c r="AP101" s="432"/>
      <c r="AQ101" s="431"/>
      <c r="AR101" s="329"/>
      <c r="AS101" s="329"/>
      <c r="AT101" s="329"/>
      <c r="AU101" s="329"/>
      <c r="AV101" s="329"/>
      <c r="AW101" s="329"/>
      <c r="AX101" s="329"/>
      <c r="AY101" s="329"/>
      <c r="AZ101" s="329"/>
      <c r="BA101" s="329"/>
      <c r="BB101" s="329"/>
      <c r="BC101" s="329"/>
      <c r="BD101" s="329"/>
      <c r="BE101" s="232"/>
      <c r="BF101" s="232"/>
      <c r="BG101" s="233"/>
      <c r="BU101" s="239" t="s">
        <v>102</v>
      </c>
      <c r="BV101" s="239">
        <f>ROUND(IF(COUNTA(J96:S107)=0,0,SUM(BV96:BV99)/(COUNTA(J96:S107))),1)</f>
        <v>0</v>
      </c>
    </row>
    <row r="102" spans="1:76" ht="24.95" customHeight="1">
      <c r="A102" s="231"/>
      <c r="B102" s="436">
        <v>3</v>
      </c>
      <c r="C102" s="439" t="s">
        <v>521</v>
      </c>
      <c r="D102" s="440"/>
      <c r="E102" s="440"/>
      <c r="F102" s="441"/>
      <c r="G102" s="441"/>
      <c r="H102" s="441"/>
      <c r="I102" s="442"/>
      <c r="J102" s="459"/>
      <c r="K102" s="460"/>
      <c r="L102" s="460"/>
      <c r="M102" s="460"/>
      <c r="N102" s="460"/>
      <c r="O102" s="460"/>
      <c r="P102" s="460"/>
      <c r="Q102" s="460"/>
      <c r="R102" s="460"/>
      <c r="S102" s="460"/>
      <c r="T102" s="460"/>
      <c r="U102" s="460"/>
      <c r="V102" s="460"/>
      <c r="W102" s="461"/>
      <c r="X102" s="438"/>
      <c r="Y102" s="438"/>
      <c r="Z102" s="438"/>
      <c r="AA102" s="438"/>
      <c r="AB102" s="438"/>
      <c r="AC102" s="438"/>
      <c r="AD102" s="438"/>
      <c r="AE102" s="438"/>
      <c r="AF102" s="438"/>
      <c r="AG102" s="438"/>
      <c r="AH102" s="438"/>
      <c r="AI102" s="438"/>
      <c r="AJ102" s="438"/>
      <c r="AK102" s="438"/>
      <c r="AL102" s="438"/>
      <c r="AM102" s="430" t="str">
        <f>IF(J102&lt;&gt;"",BT98,"")</f>
        <v/>
      </c>
      <c r="AN102" s="438"/>
      <c r="AO102" s="430" t="str">
        <f>BU98</f>
        <v/>
      </c>
      <c r="AP102" s="430" t="str">
        <f>BW98</f>
        <v/>
      </c>
      <c r="AQ102" s="431"/>
      <c r="AR102" s="329"/>
      <c r="AS102" s="329"/>
      <c r="AT102" s="329"/>
      <c r="AU102" s="329"/>
      <c r="AV102" s="329"/>
      <c r="AW102" s="329"/>
      <c r="AX102" s="329"/>
      <c r="AY102" s="329"/>
      <c r="AZ102" s="329"/>
      <c r="BA102" s="329"/>
      <c r="BB102" s="329"/>
      <c r="BC102" s="329"/>
      <c r="BD102" s="329"/>
      <c r="BE102" s="232"/>
      <c r="BF102" s="232"/>
      <c r="BG102" s="233"/>
      <c r="BN102" s="239"/>
      <c r="BO102" s="337" t="s">
        <v>782</v>
      </c>
      <c r="BP102" s="337" t="s">
        <v>783</v>
      </c>
      <c r="BQ102" s="337" t="s">
        <v>805</v>
      </c>
      <c r="BR102" s="31"/>
    </row>
    <row r="103" spans="1:76" ht="24.95" customHeight="1">
      <c r="A103" s="231"/>
      <c r="B103" s="436"/>
      <c r="C103" s="439" t="s">
        <v>522</v>
      </c>
      <c r="D103" s="440"/>
      <c r="E103" s="440"/>
      <c r="F103" s="441"/>
      <c r="G103" s="441"/>
      <c r="H103" s="441"/>
      <c r="I103" s="442"/>
      <c r="J103" s="462"/>
      <c r="K103" s="463"/>
      <c r="L103" s="463"/>
      <c r="M103" s="463"/>
      <c r="N103" s="463"/>
      <c r="O103" s="463"/>
      <c r="P103" s="463"/>
      <c r="Q103" s="463"/>
      <c r="R103" s="463"/>
      <c r="S103" s="463"/>
      <c r="T103" s="463"/>
      <c r="U103" s="463"/>
      <c r="V103" s="463"/>
      <c r="W103" s="464"/>
      <c r="X103" s="438"/>
      <c r="Y103" s="438"/>
      <c r="Z103" s="438"/>
      <c r="AA103" s="438"/>
      <c r="AB103" s="438"/>
      <c r="AC103" s="438"/>
      <c r="AD103" s="438"/>
      <c r="AE103" s="438"/>
      <c r="AF103" s="438"/>
      <c r="AG103" s="438"/>
      <c r="AH103" s="438"/>
      <c r="AI103" s="438"/>
      <c r="AJ103" s="438"/>
      <c r="AK103" s="438"/>
      <c r="AL103" s="438"/>
      <c r="AM103" s="431"/>
      <c r="AN103" s="438"/>
      <c r="AO103" s="431"/>
      <c r="AP103" s="431"/>
      <c r="AQ103" s="431"/>
      <c r="AR103" s="329"/>
      <c r="AS103" s="329"/>
      <c r="AT103" s="329"/>
      <c r="AU103" s="329"/>
      <c r="AV103" s="329"/>
      <c r="AW103" s="329"/>
      <c r="AX103" s="329"/>
      <c r="AY103" s="329"/>
      <c r="AZ103" s="329"/>
      <c r="BA103" s="329"/>
      <c r="BB103" s="329"/>
      <c r="BC103" s="329"/>
      <c r="BD103" s="329"/>
      <c r="BE103" s="232"/>
      <c r="BF103" s="232"/>
      <c r="BG103" s="233"/>
      <c r="BN103" s="337" t="s">
        <v>782</v>
      </c>
      <c r="BO103" s="239">
        <v>100</v>
      </c>
      <c r="BP103" s="239">
        <v>50</v>
      </c>
      <c r="BQ103" s="239">
        <v>0</v>
      </c>
      <c r="BR103" s="232"/>
    </row>
    <row r="104" spans="1:76" ht="24.95" customHeight="1">
      <c r="A104" s="231"/>
      <c r="B104" s="436"/>
      <c r="C104" s="439" t="s">
        <v>523</v>
      </c>
      <c r="D104" s="440"/>
      <c r="E104" s="440"/>
      <c r="F104" s="441"/>
      <c r="G104" s="441"/>
      <c r="H104" s="441"/>
      <c r="I104" s="442"/>
      <c r="J104" s="465"/>
      <c r="K104" s="466"/>
      <c r="L104" s="466"/>
      <c r="M104" s="466"/>
      <c r="N104" s="466"/>
      <c r="O104" s="466"/>
      <c r="P104" s="466"/>
      <c r="Q104" s="466"/>
      <c r="R104" s="466"/>
      <c r="S104" s="466"/>
      <c r="T104" s="466"/>
      <c r="U104" s="466"/>
      <c r="V104" s="466"/>
      <c r="W104" s="467"/>
      <c r="X104" s="438"/>
      <c r="Y104" s="438"/>
      <c r="Z104" s="438"/>
      <c r="AA104" s="438"/>
      <c r="AB104" s="438"/>
      <c r="AC104" s="438"/>
      <c r="AD104" s="438"/>
      <c r="AE104" s="438"/>
      <c r="AF104" s="438"/>
      <c r="AG104" s="438"/>
      <c r="AH104" s="438"/>
      <c r="AI104" s="438"/>
      <c r="AJ104" s="438"/>
      <c r="AK104" s="438"/>
      <c r="AL104" s="438"/>
      <c r="AM104" s="432"/>
      <c r="AN104" s="438"/>
      <c r="AO104" s="432"/>
      <c r="AP104" s="432"/>
      <c r="AQ104" s="431"/>
      <c r="AR104" s="329"/>
      <c r="AS104" s="329"/>
      <c r="AT104" s="329"/>
      <c r="AU104" s="329"/>
      <c r="AV104" s="329"/>
      <c r="AW104" s="329"/>
      <c r="AX104" s="329"/>
      <c r="AY104" s="329"/>
      <c r="AZ104" s="329"/>
      <c r="BA104" s="329"/>
      <c r="BB104" s="329"/>
      <c r="BC104" s="329"/>
      <c r="BD104" s="329"/>
      <c r="BE104" s="232"/>
      <c r="BF104" s="232"/>
      <c r="BG104" s="233"/>
      <c r="BN104" s="337" t="s">
        <v>783</v>
      </c>
      <c r="BO104" s="239">
        <v>50</v>
      </c>
      <c r="BP104" s="239">
        <v>50</v>
      </c>
      <c r="BQ104" s="239">
        <v>0</v>
      </c>
      <c r="BR104" s="232"/>
    </row>
    <row r="105" spans="1:76" ht="24.95" customHeight="1">
      <c r="A105" s="231"/>
      <c r="B105" s="436">
        <v>4</v>
      </c>
      <c r="C105" s="439" t="s">
        <v>521</v>
      </c>
      <c r="D105" s="440"/>
      <c r="E105" s="440"/>
      <c r="F105" s="441"/>
      <c r="G105" s="441"/>
      <c r="H105" s="441"/>
      <c r="I105" s="442"/>
      <c r="J105" s="459"/>
      <c r="K105" s="460"/>
      <c r="L105" s="460"/>
      <c r="M105" s="460"/>
      <c r="N105" s="460"/>
      <c r="O105" s="460"/>
      <c r="P105" s="460"/>
      <c r="Q105" s="460"/>
      <c r="R105" s="460"/>
      <c r="S105" s="460"/>
      <c r="T105" s="460"/>
      <c r="U105" s="460"/>
      <c r="V105" s="460"/>
      <c r="W105" s="461"/>
      <c r="X105" s="438"/>
      <c r="Y105" s="438"/>
      <c r="Z105" s="438"/>
      <c r="AA105" s="438"/>
      <c r="AB105" s="438"/>
      <c r="AC105" s="438"/>
      <c r="AD105" s="438"/>
      <c r="AE105" s="438"/>
      <c r="AF105" s="438"/>
      <c r="AG105" s="438"/>
      <c r="AH105" s="438"/>
      <c r="AI105" s="438"/>
      <c r="AJ105" s="438"/>
      <c r="AK105" s="438"/>
      <c r="AL105" s="438"/>
      <c r="AM105" s="430" t="str">
        <f>IF(J105&lt;&gt;"",BT99,"")</f>
        <v/>
      </c>
      <c r="AN105" s="438"/>
      <c r="AO105" s="430" t="str">
        <f>BU99</f>
        <v/>
      </c>
      <c r="AP105" s="430" t="str">
        <f>BW99</f>
        <v/>
      </c>
      <c r="AQ105" s="431"/>
      <c r="AR105" s="329"/>
      <c r="AS105" s="329"/>
      <c r="AT105" s="329"/>
      <c r="AU105" s="329"/>
      <c r="AV105" s="329"/>
      <c r="AW105" s="329"/>
      <c r="AX105" s="329"/>
      <c r="AY105" s="329"/>
      <c r="AZ105" s="329"/>
      <c r="BA105" s="329"/>
      <c r="BB105" s="329"/>
      <c r="BC105" s="329"/>
      <c r="BD105" s="329"/>
      <c r="BE105" s="232"/>
      <c r="BF105" s="232"/>
      <c r="BG105" s="233"/>
      <c r="BN105" s="337" t="s">
        <v>805</v>
      </c>
      <c r="BO105" s="239">
        <v>0</v>
      </c>
      <c r="BP105" s="239">
        <v>0</v>
      </c>
      <c r="BQ105" s="239">
        <v>0</v>
      </c>
      <c r="BR105" s="232"/>
    </row>
    <row r="106" spans="1:76" ht="24.95" customHeight="1">
      <c r="A106" s="231"/>
      <c r="B106" s="436"/>
      <c r="C106" s="439" t="s">
        <v>522</v>
      </c>
      <c r="D106" s="440"/>
      <c r="E106" s="440"/>
      <c r="F106" s="441"/>
      <c r="G106" s="441"/>
      <c r="H106" s="441"/>
      <c r="I106" s="442"/>
      <c r="J106" s="462"/>
      <c r="K106" s="463"/>
      <c r="L106" s="463"/>
      <c r="M106" s="463"/>
      <c r="N106" s="463"/>
      <c r="O106" s="463"/>
      <c r="P106" s="463"/>
      <c r="Q106" s="463"/>
      <c r="R106" s="463"/>
      <c r="S106" s="463"/>
      <c r="T106" s="463"/>
      <c r="U106" s="463"/>
      <c r="V106" s="463"/>
      <c r="W106" s="464"/>
      <c r="X106" s="438"/>
      <c r="Y106" s="438"/>
      <c r="Z106" s="438"/>
      <c r="AA106" s="438"/>
      <c r="AB106" s="438"/>
      <c r="AC106" s="438"/>
      <c r="AD106" s="438"/>
      <c r="AE106" s="438"/>
      <c r="AF106" s="438"/>
      <c r="AG106" s="438"/>
      <c r="AH106" s="438"/>
      <c r="AI106" s="438"/>
      <c r="AJ106" s="438"/>
      <c r="AK106" s="438"/>
      <c r="AL106" s="438"/>
      <c r="AM106" s="431"/>
      <c r="AN106" s="438"/>
      <c r="AO106" s="431"/>
      <c r="AP106" s="431"/>
      <c r="AQ106" s="431"/>
      <c r="AR106" s="329"/>
      <c r="AS106" s="329"/>
      <c r="AT106" s="329"/>
      <c r="AU106" s="329"/>
      <c r="AV106" s="329"/>
      <c r="AW106" s="329"/>
      <c r="AX106" s="329"/>
      <c r="AY106" s="329"/>
      <c r="AZ106" s="329"/>
      <c r="BA106" s="329"/>
      <c r="BB106" s="329"/>
      <c r="BC106" s="329"/>
      <c r="BD106" s="329"/>
      <c r="BE106" s="232"/>
      <c r="BF106" s="232"/>
      <c r="BG106" s="233"/>
      <c r="BK106" s="232"/>
      <c r="BL106" s="232"/>
      <c r="BM106" s="232"/>
      <c r="BN106" s="232"/>
      <c r="BO106" s="232"/>
      <c r="BP106" s="232"/>
      <c r="BQ106" s="232"/>
      <c r="BR106" s="232"/>
      <c r="BS106" s="232"/>
      <c r="BT106" s="232"/>
      <c r="BU106" s="232"/>
    </row>
    <row r="107" spans="1:76" ht="24.95" customHeight="1">
      <c r="A107" s="231"/>
      <c r="B107" s="436"/>
      <c r="C107" s="439" t="s">
        <v>523</v>
      </c>
      <c r="D107" s="440"/>
      <c r="E107" s="440"/>
      <c r="F107" s="441"/>
      <c r="G107" s="441"/>
      <c r="H107" s="441"/>
      <c r="I107" s="442"/>
      <c r="J107" s="465"/>
      <c r="K107" s="466"/>
      <c r="L107" s="466"/>
      <c r="M107" s="466"/>
      <c r="N107" s="466"/>
      <c r="O107" s="466"/>
      <c r="P107" s="466"/>
      <c r="Q107" s="466"/>
      <c r="R107" s="466"/>
      <c r="S107" s="466"/>
      <c r="T107" s="466"/>
      <c r="U107" s="466"/>
      <c r="V107" s="466"/>
      <c r="W107" s="467"/>
      <c r="X107" s="438"/>
      <c r="Y107" s="438"/>
      <c r="Z107" s="438"/>
      <c r="AA107" s="438"/>
      <c r="AB107" s="438"/>
      <c r="AC107" s="438"/>
      <c r="AD107" s="438"/>
      <c r="AE107" s="438"/>
      <c r="AF107" s="438"/>
      <c r="AG107" s="438"/>
      <c r="AH107" s="438"/>
      <c r="AI107" s="438"/>
      <c r="AJ107" s="438"/>
      <c r="AK107" s="438"/>
      <c r="AL107" s="438"/>
      <c r="AM107" s="432"/>
      <c r="AN107" s="438"/>
      <c r="AO107" s="432"/>
      <c r="AP107" s="432"/>
      <c r="AQ107" s="432"/>
      <c r="AR107" s="329"/>
      <c r="AS107" s="329"/>
      <c r="AT107" s="329"/>
      <c r="AU107" s="329"/>
      <c r="AV107" s="329"/>
      <c r="AW107" s="329"/>
      <c r="AX107" s="329"/>
      <c r="AY107" s="329"/>
      <c r="AZ107" s="329"/>
      <c r="BA107" s="329"/>
      <c r="BB107" s="329"/>
      <c r="BC107" s="329"/>
      <c r="BD107" s="329"/>
      <c r="BE107" s="232"/>
      <c r="BF107" s="232"/>
      <c r="BG107" s="233"/>
      <c r="BK107" s="232"/>
      <c r="BL107" s="232"/>
      <c r="BM107" s="232"/>
      <c r="BN107" s="232"/>
      <c r="BO107" s="232"/>
      <c r="BP107" s="232"/>
      <c r="BQ107" s="232"/>
      <c r="BR107" s="232"/>
      <c r="BS107" s="232"/>
      <c r="BT107" s="232"/>
      <c r="BU107" s="232"/>
    </row>
    <row r="108" spans="1:76" s="262" customFormat="1" ht="14.45" customHeight="1">
      <c r="A108" s="236"/>
      <c r="B108" s="234"/>
      <c r="C108" s="234"/>
      <c r="D108" s="246"/>
      <c r="E108" s="246"/>
      <c r="F108" s="246"/>
      <c r="G108" s="246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1"/>
      <c r="U108" s="261"/>
      <c r="V108" s="261"/>
      <c r="W108" s="261"/>
      <c r="X108" s="246"/>
      <c r="Y108" s="246"/>
      <c r="Z108" s="246"/>
      <c r="AA108" s="246"/>
      <c r="AB108" s="246"/>
      <c r="AC108" s="246"/>
      <c r="AD108" s="261"/>
      <c r="AE108" s="261"/>
      <c r="AF108" s="246"/>
      <c r="AG108" s="246"/>
      <c r="AH108" s="246"/>
      <c r="AI108" s="246"/>
      <c r="AJ108" s="246"/>
      <c r="AK108" s="246"/>
      <c r="AL108" s="246"/>
      <c r="AM108" s="246"/>
      <c r="AN108" s="246"/>
      <c r="AO108" s="246"/>
      <c r="AP108" s="246"/>
      <c r="AQ108" s="246"/>
      <c r="AR108" s="246"/>
      <c r="AS108" s="246"/>
      <c r="AT108" s="246"/>
      <c r="AU108" s="246"/>
      <c r="AV108" s="246"/>
      <c r="AW108" s="246"/>
      <c r="AX108" s="246"/>
      <c r="AY108" s="246"/>
      <c r="AZ108" s="246"/>
      <c r="BA108" s="246"/>
      <c r="BB108" s="246"/>
      <c r="BC108" s="246"/>
      <c r="BD108" s="246"/>
      <c r="BE108" s="234"/>
      <c r="BF108" s="234"/>
      <c r="BG108" s="235"/>
      <c r="BK108" s="234"/>
      <c r="BL108" s="234"/>
      <c r="BM108" s="234"/>
      <c r="BN108" s="234"/>
      <c r="BO108" s="234"/>
      <c r="BP108" s="234"/>
      <c r="BQ108" s="234"/>
      <c r="BR108" s="234"/>
      <c r="BS108" s="234"/>
      <c r="BT108" s="234"/>
      <c r="BU108" s="234"/>
      <c r="BV108" s="234"/>
      <c r="BW108" s="234"/>
    </row>
    <row r="109" spans="1:76" s="262" customFormat="1" ht="12.75" customHeight="1">
      <c r="A109" s="236"/>
      <c r="B109" s="234"/>
      <c r="C109" s="234"/>
      <c r="D109" s="246"/>
      <c r="E109" s="246"/>
      <c r="F109" s="246"/>
      <c r="G109" s="246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1"/>
      <c r="U109" s="261"/>
      <c r="V109" s="261"/>
      <c r="W109" s="261"/>
      <c r="X109" s="246"/>
      <c r="Y109" s="246"/>
      <c r="Z109" s="246"/>
      <c r="AA109" s="246"/>
      <c r="AB109" s="246"/>
      <c r="AC109" s="246"/>
      <c r="AD109" s="261"/>
      <c r="AF109" s="246"/>
      <c r="AG109" s="246"/>
      <c r="AH109" s="246"/>
      <c r="AI109" s="246"/>
      <c r="AJ109" s="246"/>
      <c r="AK109" s="246"/>
      <c r="AL109" s="246"/>
      <c r="AM109" s="246"/>
      <c r="AN109" s="246"/>
      <c r="AO109" s="246"/>
      <c r="AP109" s="246"/>
      <c r="AQ109" s="246"/>
      <c r="AR109" s="246"/>
      <c r="AS109" s="246"/>
      <c r="AT109" s="246"/>
      <c r="AU109" s="246"/>
      <c r="AV109" s="246"/>
      <c r="AW109" s="246"/>
      <c r="AX109" s="246"/>
      <c r="AY109" s="246"/>
      <c r="AZ109" s="246"/>
      <c r="BA109" s="246"/>
      <c r="BB109" s="246"/>
      <c r="BC109" s="246"/>
      <c r="BD109" s="246"/>
      <c r="BE109" s="234"/>
      <c r="BF109" s="234"/>
      <c r="BG109" s="235"/>
      <c r="BK109" s="234"/>
      <c r="BL109" s="234"/>
      <c r="BM109" s="234"/>
      <c r="BN109" s="363"/>
      <c r="BO109" s="234"/>
      <c r="BP109" s="234"/>
      <c r="BQ109" s="234"/>
      <c r="BR109" s="234"/>
      <c r="BS109" s="234"/>
      <c r="BT109" s="234"/>
      <c r="BU109" s="234"/>
      <c r="BV109" s="234"/>
      <c r="BW109" s="234"/>
    </row>
    <row r="110" spans="1:76" s="262" customFormat="1" ht="51.75" customHeight="1">
      <c r="A110" s="236"/>
      <c r="B110" s="234"/>
      <c r="C110" s="234"/>
      <c r="D110" s="246"/>
      <c r="E110" s="246"/>
      <c r="F110" s="246"/>
      <c r="G110" s="246"/>
      <c r="P110" s="569" t="s">
        <v>841</v>
      </c>
      <c r="Q110" s="569"/>
      <c r="R110" s="569"/>
      <c r="S110" s="569"/>
      <c r="T110" s="569"/>
      <c r="U110" s="569"/>
      <c r="V110" s="569"/>
      <c r="W110" s="569"/>
      <c r="X110" s="569"/>
      <c r="Y110" s="569"/>
      <c r="Z110" s="569"/>
      <c r="AA110" s="569"/>
      <c r="AB110" s="569"/>
      <c r="AC110" s="569" t="s">
        <v>842</v>
      </c>
      <c r="AD110" s="569"/>
      <c r="AE110" s="569"/>
      <c r="AF110" s="569"/>
      <c r="AG110" s="569"/>
      <c r="AH110" s="569"/>
      <c r="AI110" s="569"/>
      <c r="AJ110" s="569"/>
      <c r="AK110" s="569"/>
      <c r="AL110" s="569"/>
      <c r="AM110" s="569"/>
      <c r="AN110" s="569"/>
      <c r="AO110" s="246"/>
      <c r="AP110" s="246"/>
      <c r="AQ110" s="246"/>
      <c r="AR110" s="246"/>
      <c r="AS110" s="246"/>
      <c r="AT110" s="246"/>
      <c r="AU110" s="246"/>
      <c r="AV110" s="246"/>
      <c r="AW110" s="246"/>
      <c r="AX110" s="246"/>
      <c r="AY110" s="246"/>
      <c r="AZ110" s="246"/>
      <c r="BA110" s="246"/>
      <c r="BB110" s="246"/>
      <c r="BC110" s="246"/>
      <c r="BD110" s="246"/>
      <c r="BE110" s="234"/>
      <c r="BF110" s="234"/>
      <c r="BG110" s="235"/>
      <c r="BK110" s="234"/>
      <c r="BL110" s="234"/>
      <c r="BM110" s="234"/>
      <c r="BN110" s="363"/>
      <c r="BO110" s="363"/>
      <c r="BP110" s="363"/>
      <c r="BQ110" s="363"/>
      <c r="BR110" s="363"/>
      <c r="BS110" s="392"/>
      <c r="BT110" s="234"/>
      <c r="BU110" s="234"/>
      <c r="BV110" s="234"/>
      <c r="BW110" s="234"/>
    </row>
    <row r="111" spans="1:76" s="262" customFormat="1" ht="38.25" customHeight="1">
      <c r="A111" s="236"/>
      <c r="B111" s="234"/>
      <c r="C111" s="234"/>
      <c r="D111" s="246"/>
      <c r="E111" s="246"/>
      <c r="F111" s="246"/>
      <c r="G111" s="246"/>
      <c r="P111" s="568" t="str">
        <f>IF(AQ82="","No se identifican controles preventivos",AQ82)</f>
        <v>No se identifican controles preventivos</v>
      </c>
      <c r="Q111" s="568"/>
      <c r="R111" s="568"/>
      <c r="S111" s="568"/>
      <c r="T111" s="568"/>
      <c r="U111" s="568"/>
      <c r="V111" s="568"/>
      <c r="W111" s="568"/>
      <c r="X111" s="568"/>
      <c r="Y111" s="568"/>
      <c r="Z111" s="568"/>
      <c r="AA111" s="568"/>
      <c r="AB111" s="568"/>
      <c r="AC111" s="568" t="str">
        <f>IF(AQ96="","No se identifican controles detectivos",AQ96)</f>
        <v>No se identifican controles detectivos</v>
      </c>
      <c r="AD111" s="568"/>
      <c r="AE111" s="568"/>
      <c r="AF111" s="568"/>
      <c r="AG111" s="568"/>
      <c r="AH111" s="568"/>
      <c r="AI111" s="568"/>
      <c r="AJ111" s="568"/>
      <c r="AK111" s="568"/>
      <c r="AL111" s="568"/>
      <c r="AM111" s="568"/>
      <c r="AN111" s="568"/>
      <c r="AO111" s="246"/>
      <c r="AP111" s="246"/>
      <c r="AQ111" s="246"/>
      <c r="AR111" s="246"/>
      <c r="AS111" s="246"/>
      <c r="AT111" s="246"/>
      <c r="AU111" s="246"/>
      <c r="AV111" s="246"/>
      <c r="AW111" s="246"/>
      <c r="AX111" s="246"/>
      <c r="AY111" s="246"/>
      <c r="AZ111" s="246"/>
      <c r="BA111" s="246"/>
      <c r="BB111" s="246"/>
      <c r="BC111" s="246"/>
      <c r="BD111" s="246"/>
      <c r="BE111" s="234"/>
      <c r="BF111" s="234"/>
      <c r="BG111" s="235"/>
      <c r="BK111" s="234"/>
      <c r="BL111" s="234"/>
      <c r="BM111" s="234"/>
      <c r="BP111" s="393"/>
      <c r="BQ111" s="393"/>
      <c r="BR111" s="393"/>
      <c r="BS111" s="394"/>
      <c r="BT111" s="234"/>
      <c r="BU111" s="234"/>
      <c r="BV111" s="234"/>
      <c r="BW111" s="234"/>
    </row>
    <row r="112" spans="1:76" s="262" customFormat="1" ht="30.75" customHeight="1">
      <c r="A112" s="236"/>
      <c r="B112" s="234"/>
      <c r="C112" s="234"/>
      <c r="D112" s="246"/>
      <c r="E112" s="246"/>
      <c r="F112" s="246"/>
      <c r="G112" s="246"/>
      <c r="BK112" s="234"/>
      <c r="BL112" s="234"/>
      <c r="BM112" s="234"/>
      <c r="BP112" s="234"/>
      <c r="BQ112" s="234"/>
      <c r="BR112" s="234"/>
      <c r="BS112" s="234"/>
      <c r="BT112" s="234"/>
      <c r="BU112" s="234"/>
      <c r="BV112" s="234"/>
      <c r="BW112" s="234"/>
    </row>
    <row r="113" spans="1:79" ht="15.75" thickBot="1">
      <c r="A113" s="256"/>
      <c r="B113" s="257"/>
      <c r="C113" s="257"/>
      <c r="D113" s="257"/>
      <c r="E113" s="257"/>
      <c r="F113" s="257"/>
      <c r="G113" s="257"/>
      <c r="BM113" s="232"/>
      <c r="BN113" s="232"/>
      <c r="BO113" s="493"/>
      <c r="BP113" s="493"/>
      <c r="BQ113" s="493"/>
      <c r="BR113" s="365"/>
      <c r="BS113" s="232"/>
      <c r="BT113" s="232"/>
      <c r="BU113" s="232"/>
      <c r="BV113" s="232"/>
      <c r="BW113" s="232"/>
    </row>
    <row r="114" spans="1:79" ht="32.450000000000003" customHeight="1" thickBot="1">
      <c r="A114" s="433" t="s">
        <v>517</v>
      </c>
      <c r="B114" s="434"/>
      <c r="C114" s="434"/>
      <c r="D114" s="434"/>
      <c r="E114" s="434"/>
      <c r="F114" s="434"/>
      <c r="G114" s="434"/>
      <c r="H114" s="434"/>
      <c r="I114" s="434"/>
      <c r="J114" s="434"/>
      <c r="K114" s="434"/>
      <c r="L114" s="434"/>
      <c r="M114" s="434"/>
      <c r="N114" s="434"/>
      <c r="O114" s="434"/>
      <c r="P114" s="434"/>
      <c r="Q114" s="434"/>
      <c r="R114" s="434"/>
      <c r="S114" s="434"/>
      <c r="T114" s="434"/>
      <c r="U114" s="434"/>
      <c r="V114" s="434"/>
      <c r="W114" s="434"/>
      <c r="X114" s="434"/>
      <c r="Y114" s="434"/>
      <c r="Z114" s="434"/>
      <c r="AA114" s="434"/>
      <c r="AB114" s="434"/>
      <c r="AC114" s="434"/>
      <c r="AD114" s="434"/>
      <c r="AE114" s="434"/>
      <c r="AF114" s="434"/>
      <c r="AG114" s="434"/>
      <c r="AH114" s="434"/>
      <c r="AI114" s="434"/>
      <c r="AJ114" s="434"/>
      <c r="AK114" s="434"/>
      <c r="AL114" s="434"/>
      <c r="AM114" s="434"/>
      <c r="AN114" s="434"/>
      <c r="AO114" s="434"/>
      <c r="AP114" s="434"/>
      <c r="AQ114" s="434"/>
      <c r="AR114" s="434"/>
      <c r="AS114" s="434"/>
      <c r="AT114" s="434"/>
      <c r="AU114" s="434"/>
      <c r="AV114" s="434"/>
      <c r="AW114" s="434"/>
      <c r="AX114" s="434"/>
      <c r="AY114" s="434"/>
      <c r="AZ114" s="434"/>
      <c r="BA114" s="434"/>
      <c r="BB114" s="434"/>
      <c r="BC114" s="434"/>
      <c r="BD114" s="434"/>
      <c r="BE114" s="434"/>
      <c r="BF114" s="434"/>
      <c r="BG114" s="435"/>
      <c r="BM114" s="232"/>
      <c r="BN114" s="232"/>
      <c r="BO114" s="31"/>
      <c r="BP114" s="31"/>
      <c r="BQ114" s="31"/>
      <c r="BR114" s="31"/>
      <c r="BS114" s="366"/>
      <c r="BT114" s="232"/>
      <c r="BU114" s="232"/>
      <c r="BV114" s="232"/>
      <c r="BW114" s="232"/>
    </row>
    <row r="115" spans="1:79" ht="38.25" customHeight="1">
      <c r="A115" s="343"/>
      <c r="B115" s="344"/>
      <c r="C115" s="344"/>
      <c r="D115" s="344"/>
      <c r="E115" s="344"/>
      <c r="F115" s="344"/>
      <c r="G115" s="344"/>
      <c r="H115" s="344"/>
      <c r="I115" s="344"/>
      <c r="J115" s="344"/>
      <c r="K115" s="19"/>
      <c r="L115" s="19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  <c r="BB115" s="232"/>
      <c r="BC115" s="232"/>
      <c r="BD115" s="232"/>
      <c r="BE115" s="232"/>
      <c r="BF115" s="232"/>
      <c r="BG115" s="233"/>
      <c r="BM115" s="426"/>
      <c r="BN115" s="31"/>
      <c r="BO115" s="232"/>
      <c r="BP115" s="232"/>
      <c r="BQ115" s="232"/>
      <c r="BR115" s="232"/>
      <c r="BS115" s="232"/>
      <c r="BT115" s="232"/>
      <c r="BU115" s="19"/>
      <c r="BV115" s="232"/>
      <c r="BW115" s="232"/>
    </row>
    <row r="116" spans="1:79" ht="31.5" customHeight="1">
      <c r="A116" s="343"/>
      <c r="C116" s="445" t="s">
        <v>103</v>
      </c>
      <c r="D116" s="446"/>
      <c r="E116" s="446"/>
      <c r="F116" s="446"/>
      <c r="G116" s="446"/>
      <c r="H116" s="446"/>
      <c r="I116" s="446"/>
      <c r="J116" s="446"/>
      <c r="K116" s="446"/>
      <c r="L116" s="446"/>
      <c r="M116" s="446"/>
      <c r="N116" s="446"/>
      <c r="O116" s="446"/>
      <c r="P116" s="446"/>
      <c r="Q116" s="446"/>
      <c r="R116" s="447"/>
      <c r="S116" s="232"/>
      <c r="T116" s="232"/>
      <c r="U116" s="232"/>
      <c r="V116" s="232"/>
      <c r="W116" s="232"/>
      <c r="X116" s="232"/>
      <c r="Y116" s="232"/>
      <c r="Z116" s="263" t="str">
        <f>CONCATENATE("Los controles actualmente implementados le permiten disminuir ",G118," niveles en la probabilidad de ocurrencia del riesgo")</f>
        <v>Los controles actualmente implementados le permiten disminuir 0 niveles en la probabilidad de ocurrencia del riesgo</v>
      </c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63"/>
      <c r="AL116" s="263"/>
      <c r="AM116" s="263"/>
      <c r="AN116" s="263"/>
      <c r="AO116" s="263"/>
      <c r="AP116" s="263"/>
      <c r="AQ116" s="263"/>
      <c r="AR116" s="263"/>
      <c r="AS116" s="263"/>
      <c r="AT116" s="263"/>
      <c r="AU116" s="263"/>
      <c r="AV116" s="263"/>
      <c r="AW116" s="263"/>
      <c r="AX116" s="263"/>
      <c r="AY116" s="263"/>
      <c r="AZ116" s="263"/>
      <c r="BA116" s="263"/>
      <c r="BB116" s="263"/>
      <c r="BC116" s="263"/>
      <c r="BD116" s="263"/>
      <c r="BE116" s="263"/>
      <c r="BF116" s="263"/>
      <c r="BG116" s="233"/>
      <c r="BM116" s="426"/>
      <c r="BN116" s="368" t="s">
        <v>859</v>
      </c>
      <c r="BO116" s="368">
        <f>IF(BX82="Fuerte",2,IF(BX82="Moderado",1,0))</f>
        <v>0</v>
      </c>
      <c r="BP116" s="232"/>
      <c r="BQ116" s="232"/>
      <c r="BR116" s="232"/>
      <c r="BS116" s="232"/>
      <c r="BT116" s="232"/>
      <c r="BU116" s="31"/>
      <c r="BV116" s="232"/>
      <c r="BW116" s="232"/>
    </row>
    <row r="117" spans="1:79" ht="30">
      <c r="A117" s="343"/>
      <c r="B117" s="344"/>
      <c r="C117" s="344"/>
      <c r="D117" s="344"/>
      <c r="E117" s="344"/>
      <c r="F117" s="344"/>
      <c r="G117" s="344"/>
      <c r="H117" s="344"/>
      <c r="I117" s="344"/>
      <c r="J117" s="344"/>
      <c r="K117" s="344"/>
      <c r="L117" s="344"/>
      <c r="M117" s="344"/>
      <c r="N117" s="344"/>
      <c r="O117" s="344"/>
      <c r="P117" s="344"/>
      <c r="Q117" s="344"/>
      <c r="R117" s="344"/>
      <c r="S117" s="232"/>
      <c r="T117" s="232"/>
      <c r="U117" s="232"/>
      <c r="V117" s="232"/>
      <c r="W117" s="232"/>
      <c r="X117" s="232"/>
      <c r="Y117" s="232"/>
      <c r="Z117" s="263" t="str">
        <f>CONCATENATE("Los controles actualmente implementados le permiten disminuir ",Q118," niveles en el impacto del riesgo")</f>
        <v>Los controles actualmente implementados le permiten disminuir 0 niveles en el impacto del riesgo</v>
      </c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32"/>
      <c r="AT117" s="232"/>
      <c r="AU117" s="232"/>
      <c r="AV117" s="232"/>
      <c r="AW117" s="232"/>
      <c r="AX117" s="232"/>
      <c r="AY117" s="232"/>
      <c r="AZ117" s="232"/>
      <c r="BA117" s="232"/>
      <c r="BB117" s="232"/>
      <c r="BC117" s="232"/>
      <c r="BD117" s="232"/>
      <c r="BE117" s="232"/>
      <c r="BF117" s="232"/>
      <c r="BG117" s="233"/>
      <c r="BM117" s="426"/>
      <c r="BN117" s="368" t="s">
        <v>860</v>
      </c>
      <c r="BO117" s="368">
        <f>IF(BX96="Fuerte",2,IF(BX96="Moderado",1,0))</f>
        <v>0</v>
      </c>
      <c r="BP117" s="232"/>
      <c r="BQ117" s="232"/>
      <c r="BR117" s="232"/>
      <c r="BS117" s="232"/>
      <c r="BT117" s="232"/>
      <c r="BU117" s="232"/>
      <c r="BV117" s="232"/>
      <c r="BW117" s="232"/>
    </row>
    <row r="118" spans="1:79">
      <c r="A118" s="343"/>
      <c r="B118" s="469" t="s">
        <v>82</v>
      </c>
      <c r="C118" s="428"/>
      <c r="D118" s="428"/>
      <c r="E118" s="428"/>
      <c r="F118" s="428"/>
      <c r="G118" s="346">
        <f>BO116</f>
        <v>0</v>
      </c>
      <c r="H118" s="264"/>
      <c r="I118" s="232"/>
      <c r="J118" s="232"/>
      <c r="K118" s="232"/>
      <c r="L118" s="470" t="s">
        <v>81</v>
      </c>
      <c r="M118" s="470"/>
      <c r="N118" s="470"/>
      <c r="O118" s="470"/>
      <c r="P118" s="469"/>
      <c r="Q118" s="471">
        <f>IF( AK13=1,0,BO117)</f>
        <v>0</v>
      </c>
      <c r="R118" s="471"/>
      <c r="S118" s="232"/>
      <c r="T118" s="232"/>
      <c r="U118" s="232"/>
      <c r="V118" s="232"/>
      <c r="W118" s="232"/>
      <c r="X118" s="232"/>
      <c r="Y118" s="232"/>
      <c r="Z118" s="305" t="str">
        <f>IF($AK13=1," Recuerde que para los riesgos de corrrupcion el impacto no disminuye","")</f>
        <v/>
      </c>
      <c r="AA118" s="232"/>
      <c r="AB118" s="232"/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232"/>
      <c r="AQ118" s="232"/>
      <c r="AR118" s="232"/>
      <c r="AS118" s="232"/>
      <c r="AT118" s="232"/>
      <c r="AU118" s="232"/>
      <c r="AV118" s="232"/>
      <c r="AW118" s="232"/>
      <c r="AX118" s="232"/>
      <c r="AY118" s="232"/>
      <c r="AZ118" s="232"/>
      <c r="BA118" s="232"/>
      <c r="BB118" s="232"/>
      <c r="BC118" s="232"/>
      <c r="BD118" s="232"/>
      <c r="BE118" s="232"/>
      <c r="BF118" s="232"/>
      <c r="BG118" s="233"/>
      <c r="BM118" s="232"/>
      <c r="BN118" s="31"/>
      <c r="BO118" s="232"/>
      <c r="BP118" s="232"/>
      <c r="BQ118" s="232"/>
      <c r="BR118" s="232"/>
      <c r="BS118" s="232"/>
      <c r="BT118" s="232"/>
      <c r="BU118" s="232"/>
      <c r="BV118" s="232"/>
      <c r="BW118" s="232"/>
    </row>
    <row r="119" spans="1:79">
      <c r="A119" s="343"/>
      <c r="B119" s="344"/>
      <c r="C119" s="344"/>
      <c r="D119" s="344"/>
      <c r="E119" s="344"/>
      <c r="F119" s="344"/>
      <c r="G119" s="344"/>
      <c r="H119" s="344"/>
      <c r="I119" s="344"/>
      <c r="J119" s="344"/>
      <c r="K119" s="19"/>
      <c r="L119" s="19"/>
      <c r="M119" s="232"/>
      <c r="N119" s="232"/>
      <c r="O119" s="232"/>
      <c r="P119" s="232"/>
      <c r="Q119" s="232"/>
      <c r="R119" s="232"/>
      <c r="S119" s="232"/>
      <c r="T119" s="232"/>
      <c r="U119" s="345"/>
      <c r="V119" s="345"/>
      <c r="W119" s="345"/>
      <c r="X119" s="345"/>
      <c r="Y119" s="345"/>
      <c r="Z119" s="345"/>
      <c r="AA119" s="345"/>
      <c r="AB119" s="232"/>
      <c r="AC119" s="232"/>
      <c r="AD119" s="232"/>
      <c r="AE119" s="345"/>
      <c r="AF119" s="345"/>
      <c r="AG119" s="345"/>
      <c r="AH119" s="345"/>
      <c r="AI119" s="345"/>
      <c r="AJ119" s="345"/>
      <c r="AK119" s="345"/>
      <c r="AL119" s="371"/>
      <c r="AM119" s="232"/>
      <c r="AN119" s="232"/>
      <c r="BB119" s="232"/>
      <c r="BC119" s="232"/>
      <c r="BD119" s="232"/>
      <c r="BE119" s="232"/>
      <c r="BF119" s="232"/>
      <c r="BG119" s="233"/>
      <c r="BM119" s="232"/>
      <c r="BN119" s="232"/>
      <c r="BO119" s="232"/>
      <c r="BP119" s="232"/>
      <c r="BQ119" s="232"/>
      <c r="BR119" s="232"/>
      <c r="BS119" s="232"/>
      <c r="BT119" s="232"/>
      <c r="BU119" s="232"/>
      <c r="BV119" s="232"/>
      <c r="BW119" s="232"/>
    </row>
    <row r="120" spans="1:79">
      <c r="A120" s="343"/>
      <c r="B120" s="344"/>
      <c r="C120" s="344"/>
      <c r="D120" s="344"/>
      <c r="E120" s="344"/>
      <c r="F120" s="344"/>
      <c r="G120" s="344"/>
      <c r="H120" s="344"/>
      <c r="I120" s="344"/>
      <c r="J120" s="344"/>
      <c r="K120" s="19"/>
      <c r="L120" s="19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  <c r="AC120" s="232"/>
      <c r="AD120" s="232"/>
      <c r="AE120" s="232"/>
      <c r="AF120" s="232"/>
      <c r="AG120" s="232"/>
      <c r="AH120" s="232"/>
      <c r="AI120" s="232"/>
      <c r="AJ120" s="232"/>
      <c r="AK120" s="232"/>
      <c r="AL120" s="232"/>
      <c r="AM120" s="232"/>
      <c r="AN120" s="232"/>
      <c r="BB120" s="232"/>
      <c r="BC120" s="232"/>
      <c r="BD120" s="232"/>
      <c r="BE120" s="232"/>
      <c r="BF120" s="232"/>
      <c r="BG120" s="233"/>
      <c r="BM120" s="232"/>
      <c r="BN120" s="232"/>
      <c r="BO120" s="232"/>
      <c r="BP120" s="232"/>
      <c r="BQ120" s="232"/>
      <c r="BR120" s="232"/>
      <c r="BS120" s="232"/>
      <c r="BT120" s="232"/>
      <c r="BU120" s="232"/>
      <c r="BV120" s="232"/>
      <c r="BW120" s="232"/>
    </row>
    <row r="121" spans="1:79">
      <c r="A121" s="343"/>
      <c r="B121" s="344"/>
      <c r="C121" s="344"/>
      <c r="D121" s="344"/>
      <c r="E121" s="344"/>
      <c r="F121" s="344"/>
      <c r="G121" s="344"/>
      <c r="H121" s="344"/>
      <c r="I121" s="344"/>
      <c r="J121" s="344"/>
      <c r="K121" s="19"/>
      <c r="L121" s="19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/>
      <c r="AF121" s="232"/>
      <c r="AG121" s="232"/>
      <c r="AH121" s="232"/>
      <c r="AI121" s="232"/>
      <c r="AJ121" s="232"/>
      <c r="AK121" s="232"/>
      <c r="AL121" s="232"/>
      <c r="AM121" s="232"/>
      <c r="AN121" s="232"/>
      <c r="BB121" s="232"/>
      <c r="BC121" s="232"/>
      <c r="BD121" s="232"/>
      <c r="BE121" s="232"/>
      <c r="BF121" s="232"/>
      <c r="BG121" s="233"/>
    </row>
    <row r="122" spans="1:79" ht="14.45" customHeight="1">
      <c r="A122" s="231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448" t="s">
        <v>53</v>
      </c>
      <c r="AA122" s="448"/>
      <c r="AB122" s="448"/>
      <c r="AC122" s="448"/>
      <c r="AD122" s="448"/>
      <c r="AE122" s="448"/>
      <c r="AF122" s="448"/>
      <c r="AG122" s="448"/>
      <c r="AH122" s="448"/>
      <c r="AI122" s="448"/>
      <c r="AJ122" s="448"/>
      <c r="AK122" s="448"/>
      <c r="AL122" s="366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  <c r="BB122" s="232"/>
      <c r="BC122" s="232"/>
      <c r="BD122" s="232"/>
      <c r="BE122" s="232"/>
      <c r="BF122" s="232"/>
      <c r="BG122" s="233"/>
    </row>
    <row r="123" spans="1:79">
      <c r="A123" s="231"/>
      <c r="B123" s="232"/>
      <c r="C123" s="232"/>
      <c r="D123" s="449" t="s">
        <v>54</v>
      </c>
      <c r="E123" s="449"/>
      <c r="F123" s="449"/>
      <c r="G123" s="449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4"/>
      <c r="S123" s="234"/>
      <c r="T123" s="234"/>
      <c r="U123" s="234"/>
      <c r="V123" s="234"/>
      <c r="W123" s="234"/>
      <c r="X123" s="232"/>
      <c r="Y123" s="232"/>
      <c r="Z123" s="31"/>
      <c r="AA123" s="232"/>
      <c r="AB123" s="232"/>
      <c r="AC123" s="232"/>
      <c r="AD123" s="232"/>
      <c r="AE123" s="232"/>
      <c r="AF123" s="232"/>
      <c r="AG123" s="232"/>
      <c r="AH123" s="232"/>
      <c r="AI123" s="232"/>
      <c r="AJ123" s="232"/>
      <c r="AK123" s="232"/>
      <c r="AL123" s="232"/>
      <c r="AM123" s="232"/>
      <c r="AN123" s="232"/>
      <c r="AO123" s="232"/>
      <c r="AP123" s="232"/>
      <c r="AQ123" s="232"/>
      <c r="AR123" s="232"/>
      <c r="AS123" s="232"/>
      <c r="AT123" s="232"/>
      <c r="AU123" s="232"/>
      <c r="AV123" s="232"/>
      <c r="AW123" s="232"/>
      <c r="AX123" s="232"/>
      <c r="AY123" s="232"/>
      <c r="AZ123" s="232"/>
      <c r="BA123" s="232"/>
      <c r="BB123" s="232"/>
      <c r="BC123" s="232"/>
      <c r="BD123" s="232"/>
      <c r="BE123" s="232"/>
      <c r="BF123" s="232"/>
      <c r="BG123" s="233"/>
    </row>
    <row r="124" spans="1:79" ht="14.45" customHeight="1">
      <c r="A124" s="231"/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452"/>
      <c r="S124" s="452"/>
      <c r="T124" s="452"/>
      <c r="U124" s="452"/>
      <c r="V124" s="452"/>
      <c r="W124" s="452"/>
      <c r="X124" s="232"/>
      <c r="Y124" s="232"/>
      <c r="Z124" s="232"/>
      <c r="AA124" s="232"/>
      <c r="AB124" s="457" t="s">
        <v>52</v>
      </c>
      <c r="AC124" s="458"/>
      <c r="AD124" s="458"/>
      <c r="AE124" s="458"/>
      <c r="AF124" s="458"/>
      <c r="AG124" s="458"/>
      <c r="AH124" s="458"/>
      <c r="AI124" s="458"/>
      <c r="AJ124" s="458"/>
      <c r="AK124" s="468"/>
      <c r="AL124" s="365"/>
      <c r="AM124" s="232"/>
      <c r="AN124" s="232"/>
      <c r="AO124" s="232"/>
      <c r="AP124" s="232"/>
      <c r="AQ124" s="232"/>
      <c r="AR124" s="232"/>
      <c r="AS124" s="232"/>
      <c r="AT124" s="232"/>
      <c r="AU124" s="232"/>
      <c r="AV124" s="232"/>
      <c r="AW124" s="232"/>
      <c r="AX124" s="232"/>
      <c r="AY124" s="232"/>
      <c r="AZ124" s="232"/>
      <c r="BA124" s="232"/>
      <c r="BB124" s="232"/>
      <c r="BC124" s="232"/>
      <c r="BD124" s="232"/>
      <c r="BE124" s="232"/>
      <c r="BF124" s="232"/>
      <c r="BG124" s="233"/>
      <c r="BM124" s="563" t="s">
        <v>106</v>
      </c>
      <c r="BN124" s="563"/>
      <c r="BO124" s="563"/>
      <c r="BU124" s="232"/>
      <c r="BV124" s="232"/>
      <c r="BW124" s="232"/>
      <c r="BX124" s="232"/>
      <c r="BY124" s="232"/>
      <c r="BZ124" s="232"/>
      <c r="CA124" s="232"/>
    </row>
    <row r="125" spans="1:79" ht="14.45" customHeight="1">
      <c r="A125" s="231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452"/>
      <c r="S125" s="452"/>
      <c r="T125" s="452"/>
      <c r="U125" s="452"/>
      <c r="V125" s="452"/>
      <c r="W125" s="452"/>
      <c r="X125" s="232"/>
      <c r="Y125" s="232"/>
      <c r="Z125" s="232"/>
      <c r="AA125" s="232"/>
      <c r="AB125" s="450">
        <v>1</v>
      </c>
      <c r="AC125" s="450"/>
      <c r="AD125" s="450">
        <v>2</v>
      </c>
      <c r="AE125" s="450"/>
      <c r="AF125" s="450">
        <v>3</v>
      </c>
      <c r="AG125" s="450"/>
      <c r="AH125" s="450">
        <v>4</v>
      </c>
      <c r="AI125" s="450"/>
      <c r="AJ125" s="450">
        <v>5</v>
      </c>
      <c r="AK125" s="450"/>
      <c r="AL125" s="365"/>
      <c r="AM125" s="232"/>
      <c r="AN125" s="232"/>
      <c r="AO125" s="232"/>
      <c r="AP125" s="232"/>
      <c r="AQ125" s="232"/>
      <c r="AR125" s="232"/>
      <c r="AS125" s="232"/>
      <c r="AT125" s="232"/>
      <c r="AU125" s="232"/>
      <c r="AV125" s="232"/>
      <c r="AW125" s="232"/>
      <c r="AX125" s="232"/>
      <c r="AY125" s="232"/>
      <c r="AZ125" s="232"/>
      <c r="BA125" s="232"/>
      <c r="BB125" s="232"/>
      <c r="BC125" s="232"/>
      <c r="BD125" s="232"/>
      <c r="BE125" s="232"/>
      <c r="BF125" s="232"/>
      <c r="BG125" s="233"/>
      <c r="BM125" s="563"/>
      <c r="BN125" s="563"/>
      <c r="BO125" s="563"/>
      <c r="BP125" s="238"/>
      <c r="BQ125" s="238"/>
      <c r="BR125" s="238"/>
      <c r="BS125" s="238"/>
      <c r="BT125" s="238"/>
      <c r="BU125" s="493"/>
      <c r="BV125" s="493"/>
      <c r="BW125" s="232"/>
      <c r="BX125" s="232"/>
      <c r="BY125" s="232"/>
      <c r="BZ125" s="232"/>
      <c r="CA125" s="232"/>
    </row>
    <row r="126" spans="1:79" ht="14.45" customHeight="1">
      <c r="A126" s="231"/>
      <c r="B126" s="232"/>
      <c r="C126" s="232"/>
      <c r="D126" s="232"/>
      <c r="E126" s="453" t="s">
        <v>93</v>
      </c>
      <c r="F126" s="453"/>
      <c r="G126" s="453"/>
      <c r="H126" s="453"/>
      <c r="I126" s="453"/>
      <c r="J126" s="453"/>
      <c r="K126" s="453"/>
      <c r="L126" s="453"/>
      <c r="M126" s="453"/>
      <c r="N126" s="453"/>
      <c r="O126" s="453"/>
      <c r="P126" s="453"/>
      <c r="Q126" s="232"/>
      <c r="R126" s="452"/>
      <c r="S126" s="452"/>
      <c r="T126" s="452"/>
      <c r="U126" s="452"/>
      <c r="V126" s="452"/>
      <c r="W126" s="452"/>
      <c r="X126" s="232"/>
      <c r="Y126" s="232"/>
      <c r="Z126" s="559" t="s">
        <v>51</v>
      </c>
      <c r="AA126" s="469">
        <v>1</v>
      </c>
      <c r="AB126" s="527" t="str">
        <f>IF(AND($AA$126=$BN$126,AB$125=$BN$127),"R1","")</f>
        <v/>
      </c>
      <c r="AC126" s="528"/>
      <c r="AD126" s="527" t="str">
        <f>IF(AND($AA$126=$BN$126,AD$125=$BN$127),"R1","")</f>
        <v/>
      </c>
      <c r="AE126" s="528"/>
      <c r="AF126" s="535" t="str">
        <f>IF(AND($AA$126=$BN$126,AF$125=$BN$127),"R1","")</f>
        <v/>
      </c>
      <c r="AG126" s="536"/>
      <c r="AH126" s="518" t="str">
        <f>IF(AND($AA$126=$BN$126,AH$125=$BN$127),"R1","")</f>
        <v/>
      </c>
      <c r="AI126" s="519"/>
      <c r="AJ126" s="531" t="str">
        <f>IF(AND($AA$126=$BN$126,AJ$125=$BN$127),"R1","")</f>
        <v/>
      </c>
      <c r="AK126" s="532"/>
      <c r="AL126" s="395"/>
      <c r="AM126" s="232"/>
      <c r="AN126" s="232"/>
      <c r="AO126" s="232"/>
      <c r="AP126" s="232"/>
      <c r="AQ126" s="232"/>
      <c r="AR126" s="232"/>
      <c r="AS126" s="232"/>
      <c r="AT126" s="232"/>
      <c r="AU126" s="232"/>
      <c r="AV126" s="232"/>
      <c r="AW126" s="232"/>
      <c r="AX126" s="232"/>
      <c r="AY126" s="232"/>
      <c r="AZ126" s="232"/>
      <c r="BA126" s="232"/>
      <c r="BB126" s="232"/>
      <c r="BC126" s="232"/>
      <c r="BD126" s="232"/>
      <c r="BE126" s="232"/>
      <c r="BF126" s="232"/>
      <c r="BG126" s="233"/>
      <c r="BM126" s="230" t="s">
        <v>82</v>
      </c>
      <c r="BN126" s="239" t="str">
        <f>IF(AND($AK$13&lt;&gt;"",$I$48&lt;&gt;""),(INDEX($BM$129:$BP$135,MATCH($BN$46,$BM$129:$BM$135,0),MATCH($G$118,$BM$130:$BP$130,0))),"")</f>
        <v/>
      </c>
      <c r="BO126" s="239" t="str">
        <f>IF(AND($AK$13&lt;&gt;"",$I$48&lt;&gt;""),VLOOKUP(BN126,Datos!A:L,12,0),"")</f>
        <v/>
      </c>
      <c r="BU126" s="493"/>
      <c r="BV126" s="493"/>
      <c r="BW126" s="232"/>
      <c r="BX126" s="232"/>
      <c r="BY126" s="232"/>
      <c r="BZ126" s="232"/>
      <c r="CA126" s="232"/>
    </row>
    <row r="127" spans="1:79" ht="14.45" customHeight="1">
      <c r="A127" s="231"/>
      <c r="B127" s="232"/>
      <c r="C127" s="232"/>
      <c r="D127" s="232"/>
      <c r="E127" s="232"/>
      <c r="F127" s="232"/>
      <c r="G127" s="232"/>
      <c r="H127" s="232"/>
      <c r="I127" s="232"/>
      <c r="J127" s="250"/>
      <c r="K127" s="251"/>
      <c r="L127" s="251"/>
      <c r="M127" s="251"/>
      <c r="N127" s="251"/>
      <c r="O127" s="251"/>
      <c r="P127" s="252"/>
      <c r="Q127" s="232"/>
      <c r="R127" s="452"/>
      <c r="S127" s="452"/>
      <c r="T127" s="452"/>
      <c r="U127" s="452"/>
      <c r="V127" s="452"/>
      <c r="W127" s="452"/>
      <c r="X127" s="232"/>
      <c r="Y127" s="232"/>
      <c r="Z127" s="560"/>
      <c r="AA127" s="469"/>
      <c r="AB127" s="529"/>
      <c r="AC127" s="530"/>
      <c r="AD127" s="529"/>
      <c r="AE127" s="530"/>
      <c r="AF127" s="537"/>
      <c r="AG127" s="538"/>
      <c r="AH127" s="520"/>
      <c r="AI127" s="521"/>
      <c r="AJ127" s="533"/>
      <c r="AK127" s="534"/>
      <c r="AL127" s="395"/>
      <c r="AM127" s="232"/>
      <c r="AN127" s="451" t="s">
        <v>462</v>
      </c>
      <c r="AO127" s="451"/>
      <c r="AP127" s="451"/>
      <c r="AQ127" s="451"/>
      <c r="AR127" s="451"/>
      <c r="AS127" s="451"/>
      <c r="AT127" s="451"/>
      <c r="AU127" s="451"/>
      <c r="AV127" s="451"/>
      <c r="AW127" s="451"/>
      <c r="AX127" s="451"/>
      <c r="AY127" s="451"/>
      <c r="AZ127" s="451"/>
      <c r="BA127" s="232"/>
      <c r="BB127" s="232"/>
      <c r="BC127" s="232"/>
      <c r="BD127" s="232"/>
      <c r="BE127" s="232"/>
      <c r="BF127" s="232"/>
      <c r="BG127" s="233"/>
      <c r="BM127" s="230" t="s">
        <v>81</v>
      </c>
      <c r="BN127" s="239" t="str">
        <f>IF(AND($AK$13&lt;&gt;"",J63&lt;&gt;""),(INDEX($BM$129:$BP$135,MATCH($BN$47,$BM$129:$BM$135,0),MATCH($Q$118,$BM$130:$BP$130,0))),"")</f>
        <v/>
      </c>
      <c r="BO127" s="239" t="str">
        <f>IF(AND($AK$13&lt;&gt;"",$J$63&lt;&gt;""),VLOOKUP(BN127,Datos!A:R,18,0),"")</f>
        <v/>
      </c>
      <c r="BU127" s="232"/>
      <c r="BV127" s="232"/>
      <c r="BW127" s="232"/>
      <c r="BX127" s="232"/>
      <c r="BY127" s="232"/>
      <c r="BZ127" s="232"/>
      <c r="CA127" s="232"/>
    </row>
    <row r="128" spans="1:79" ht="14.25" customHeight="1">
      <c r="A128" s="231"/>
      <c r="B128" s="232"/>
      <c r="C128" s="232"/>
      <c r="D128" s="232"/>
      <c r="E128" s="232"/>
      <c r="F128" s="232"/>
      <c r="G128" s="232"/>
      <c r="H128" s="232"/>
      <c r="I128" s="232"/>
      <c r="J128" s="567" t="str">
        <f>BO126</f>
        <v/>
      </c>
      <c r="K128" s="567"/>
      <c r="L128" s="567"/>
      <c r="M128" s="567"/>
      <c r="N128" s="567"/>
      <c r="O128" s="567"/>
      <c r="P128" s="567"/>
      <c r="Q128" s="232"/>
      <c r="R128" s="452"/>
      <c r="S128" s="452"/>
      <c r="T128" s="452"/>
      <c r="U128" s="452"/>
      <c r="V128" s="452"/>
      <c r="W128" s="452"/>
      <c r="X128" s="232"/>
      <c r="Y128" s="232"/>
      <c r="Z128" s="560"/>
      <c r="AA128" s="469">
        <v>2</v>
      </c>
      <c r="AB128" s="527" t="str">
        <f>IF(AND($AA$128=$BN$126,AB$125=$BN$127),"R1","")</f>
        <v/>
      </c>
      <c r="AC128" s="528"/>
      <c r="AD128" s="527" t="str">
        <f>IF(AND($AA$128=$BN$126,AD$125=$BN$127),"R1","")</f>
        <v/>
      </c>
      <c r="AE128" s="528"/>
      <c r="AF128" s="535" t="str">
        <f>IF(AND($AA$128=$BN$126,AF$125=$BN$127),"R1","")</f>
        <v/>
      </c>
      <c r="AG128" s="536"/>
      <c r="AH128" s="518" t="str">
        <f>IF(AND($AA$128=$BN$126,AH$125=$BN$127),"R1","")</f>
        <v/>
      </c>
      <c r="AI128" s="519"/>
      <c r="AJ128" s="531" t="str">
        <f>IF(AND($AA$128=$BN$126,AJ$125=$BN$127),"R1","")</f>
        <v/>
      </c>
      <c r="AK128" s="532"/>
      <c r="AL128" s="395"/>
      <c r="AM128" s="232"/>
      <c r="AN128" s="539" t="str">
        <f>IF($V$13&lt;&gt;"",(INDEX($BM$49:$BT$54,MATCH($BO$126,$BM$49:$BM$54,0),MATCH($BO$127,$BM$49:$BT$49,0))),"")</f>
        <v/>
      </c>
      <c r="AO128" s="540"/>
      <c r="AP128" s="540"/>
      <c r="AQ128" s="540"/>
      <c r="AR128" s="540"/>
      <c r="AS128" s="540"/>
      <c r="AT128" s="540"/>
      <c r="AU128" s="540"/>
      <c r="AV128" s="540"/>
      <c r="AW128" s="540"/>
      <c r="AX128" s="540"/>
      <c r="AY128" s="540"/>
      <c r="AZ128" s="541"/>
      <c r="BA128" s="232"/>
      <c r="BB128" s="232"/>
      <c r="BC128" s="232"/>
      <c r="BD128" s="232"/>
      <c r="BE128" s="232"/>
      <c r="BF128" s="232"/>
      <c r="BG128" s="233"/>
      <c r="BN128" s="232"/>
      <c r="BO128" s="232"/>
      <c r="BU128" s="232"/>
      <c r="BV128" s="232"/>
      <c r="BW128" s="232"/>
      <c r="BX128" s="232"/>
      <c r="BY128" s="232"/>
      <c r="BZ128" s="232"/>
      <c r="CA128" s="232"/>
    </row>
    <row r="129" spans="1:79" ht="14.45" customHeight="1">
      <c r="A129" s="231"/>
      <c r="B129" s="232"/>
      <c r="C129" s="232"/>
      <c r="D129" s="232"/>
      <c r="E129" s="232"/>
      <c r="F129" s="232"/>
      <c r="G129" s="232"/>
      <c r="H129" s="232"/>
      <c r="I129" s="232"/>
      <c r="J129" s="254"/>
      <c r="K129" s="249"/>
      <c r="L129" s="249"/>
      <c r="M129" s="249"/>
      <c r="N129" s="249"/>
      <c r="O129" s="249"/>
      <c r="P129" s="255"/>
      <c r="Q129" s="232"/>
      <c r="R129" s="234"/>
      <c r="S129" s="234"/>
      <c r="T129" s="234"/>
      <c r="U129" s="234"/>
      <c r="V129" s="234"/>
      <c r="W129" s="234"/>
      <c r="X129" s="232"/>
      <c r="Y129" s="232"/>
      <c r="Z129" s="560"/>
      <c r="AA129" s="469"/>
      <c r="AB129" s="529"/>
      <c r="AC129" s="530"/>
      <c r="AD129" s="529"/>
      <c r="AE129" s="530"/>
      <c r="AF129" s="537"/>
      <c r="AG129" s="538"/>
      <c r="AH129" s="520"/>
      <c r="AI129" s="521"/>
      <c r="AJ129" s="533"/>
      <c r="AK129" s="534"/>
      <c r="AL129" s="395"/>
      <c r="AM129" s="232"/>
      <c r="AN129" s="542"/>
      <c r="AO129" s="543"/>
      <c r="AP129" s="543"/>
      <c r="AQ129" s="543"/>
      <c r="AR129" s="543"/>
      <c r="AS129" s="543"/>
      <c r="AT129" s="543"/>
      <c r="AU129" s="543"/>
      <c r="AV129" s="543"/>
      <c r="AW129" s="543"/>
      <c r="AX129" s="543"/>
      <c r="AY129" s="543"/>
      <c r="AZ129" s="544"/>
      <c r="BE129" s="232"/>
      <c r="BF129" s="232"/>
      <c r="BG129" s="233"/>
      <c r="BM129" s="265"/>
      <c r="BN129" s="564" t="s">
        <v>104</v>
      </c>
      <c r="BO129" s="565"/>
      <c r="BP129" s="566"/>
      <c r="BU129" s="232"/>
      <c r="BV129" s="232"/>
      <c r="BW129" s="232"/>
      <c r="BX129" s="232"/>
      <c r="BY129" s="232"/>
      <c r="BZ129" s="232"/>
      <c r="CA129" s="232"/>
    </row>
    <row r="130" spans="1:79" ht="14.45" customHeight="1">
      <c r="A130" s="231"/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348"/>
      <c r="S130" s="348"/>
      <c r="T130" s="234"/>
      <c r="U130" s="234"/>
      <c r="V130" s="234"/>
      <c r="W130" s="234"/>
      <c r="X130" s="232"/>
      <c r="Y130" s="232"/>
      <c r="Z130" s="560"/>
      <c r="AA130" s="469">
        <v>3</v>
      </c>
      <c r="AB130" s="527" t="str">
        <f>IF(AND($AA$130=$BN$126,AB$125=$BN$127),"R1","")</f>
        <v/>
      </c>
      <c r="AC130" s="528"/>
      <c r="AD130" s="535" t="str">
        <f>IF(AND($AA$130=$BN$126,AD$125=$BN$127),"R1","")</f>
        <v/>
      </c>
      <c r="AE130" s="536"/>
      <c r="AF130" s="518" t="str">
        <f>IF(AND($AA$130=$BN$126,AF$125=$BN$127),"R1","")</f>
        <v/>
      </c>
      <c r="AG130" s="519"/>
      <c r="AH130" s="531" t="str">
        <f>IF(AND($AA$130=$BN$126,AH$125=$BN$127),"R1","")</f>
        <v/>
      </c>
      <c r="AI130" s="532"/>
      <c r="AJ130" s="531" t="str">
        <f>IF(AND($AA$130=$BN$126,AJ$125=$BN$127),"R1","")</f>
        <v/>
      </c>
      <c r="AK130" s="532"/>
      <c r="AL130" s="395"/>
      <c r="AM130" s="232"/>
      <c r="AN130" s="232"/>
      <c r="AO130" s="232"/>
      <c r="AP130" s="232"/>
      <c r="AQ130" s="232"/>
      <c r="AR130" s="232"/>
      <c r="BE130" s="232"/>
      <c r="BF130" s="232"/>
      <c r="BG130" s="233"/>
      <c r="BM130" s="266" t="s">
        <v>105</v>
      </c>
      <c r="BN130" s="266">
        <v>0</v>
      </c>
      <c r="BO130" s="266">
        <v>1</v>
      </c>
      <c r="BP130" s="266">
        <v>2</v>
      </c>
      <c r="BQ130" s="240"/>
      <c r="BR130" s="232"/>
      <c r="BS130" s="232"/>
      <c r="BT130" s="232"/>
    </row>
    <row r="131" spans="1:79" ht="14.45" customHeight="1">
      <c r="A131" s="231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452"/>
      <c r="S131" s="452"/>
      <c r="T131" s="452"/>
      <c r="U131" s="452"/>
      <c r="V131" s="452"/>
      <c r="W131" s="452"/>
      <c r="X131" s="232"/>
      <c r="Y131" s="232"/>
      <c r="Z131" s="560"/>
      <c r="AA131" s="469"/>
      <c r="AB131" s="529"/>
      <c r="AC131" s="530"/>
      <c r="AD131" s="537"/>
      <c r="AE131" s="538"/>
      <c r="AF131" s="520"/>
      <c r="AG131" s="521"/>
      <c r="AH131" s="533"/>
      <c r="AI131" s="534"/>
      <c r="AJ131" s="533"/>
      <c r="AK131" s="534"/>
      <c r="AL131" s="395"/>
      <c r="AM131" s="232"/>
      <c r="AN131" s="232"/>
      <c r="AO131" s="232"/>
      <c r="AP131" s="232"/>
      <c r="AQ131" s="232"/>
      <c r="AR131" s="232"/>
      <c r="BE131" s="232"/>
      <c r="BF131" s="232"/>
      <c r="BG131" s="233"/>
      <c r="BM131" s="266">
        <v>1</v>
      </c>
      <c r="BN131" s="266">
        <v>1</v>
      </c>
      <c r="BO131" s="266">
        <v>1</v>
      </c>
      <c r="BP131" s="266">
        <v>1</v>
      </c>
      <c r="BQ131" s="240"/>
      <c r="BR131" s="232"/>
      <c r="BS131" s="232"/>
      <c r="BT131" s="232"/>
    </row>
    <row r="132" spans="1:79" ht="14.4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452"/>
      <c r="S132" s="452"/>
      <c r="T132" s="452"/>
      <c r="U132" s="452"/>
      <c r="V132" s="452"/>
      <c r="W132" s="452"/>
      <c r="X132" s="232"/>
      <c r="Y132" s="232"/>
      <c r="Z132" s="560"/>
      <c r="AA132" s="469">
        <v>4</v>
      </c>
      <c r="AB132" s="535" t="str">
        <f>IF(AND($AA$132=$BN$126,AB$125=$BN$127),"R1","")</f>
        <v/>
      </c>
      <c r="AC132" s="536"/>
      <c r="AD132" s="518" t="str">
        <f>IF(AND($AA$132=$BN$126,AD$125=$BN$127),"R1","")</f>
        <v/>
      </c>
      <c r="AE132" s="519"/>
      <c r="AF132" s="518" t="str">
        <f>IF(AND($AA$132=$BN$126,AF$125=$BN$127),"R1","")</f>
        <v/>
      </c>
      <c r="AG132" s="519"/>
      <c r="AH132" s="531" t="str">
        <f>IF(AND($AA$132=$BN$126,AH$125=$BN$127),"R1","")</f>
        <v/>
      </c>
      <c r="AI132" s="532"/>
      <c r="AJ132" s="531" t="str">
        <f>IF(AND($AA$132=$BN$126,AJ$125=$BN$127),"R1","")</f>
        <v/>
      </c>
      <c r="AK132" s="532"/>
      <c r="AL132" s="395"/>
      <c r="AM132" s="232"/>
      <c r="AN132" s="232"/>
      <c r="AO132" s="232"/>
      <c r="AP132" s="232"/>
      <c r="AQ132" s="232"/>
      <c r="AR132" s="232"/>
      <c r="AS132" s="232"/>
      <c r="AT132" s="232"/>
      <c r="AU132" s="232"/>
      <c r="AV132" s="232"/>
      <c r="AW132" s="232"/>
      <c r="AX132" s="232"/>
      <c r="AY132" s="232"/>
      <c r="AZ132" s="232"/>
      <c r="BA132" s="232"/>
      <c r="BB132" s="232"/>
      <c r="BC132" s="232"/>
      <c r="BD132" s="232"/>
      <c r="BE132" s="232"/>
      <c r="BF132" s="232"/>
      <c r="BG132" s="233"/>
      <c r="BM132" s="266">
        <v>2</v>
      </c>
      <c r="BN132" s="266">
        <v>2</v>
      </c>
      <c r="BO132" s="266">
        <v>1</v>
      </c>
      <c r="BP132" s="266">
        <v>1</v>
      </c>
      <c r="BQ132" s="240"/>
      <c r="BR132" s="232"/>
      <c r="BS132" s="232"/>
      <c r="BT132" s="232"/>
    </row>
    <row r="133" spans="1:79" ht="14.45" customHeight="1">
      <c r="A133" s="231"/>
      <c r="B133" s="232"/>
      <c r="C133" s="232"/>
      <c r="D133" s="232"/>
      <c r="E133" s="267" t="s">
        <v>94</v>
      </c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32"/>
      <c r="R133" s="452"/>
      <c r="S133" s="452"/>
      <c r="T133" s="452"/>
      <c r="U133" s="452"/>
      <c r="V133" s="452"/>
      <c r="W133" s="452"/>
      <c r="X133" s="232"/>
      <c r="Y133" s="232"/>
      <c r="Z133" s="560"/>
      <c r="AA133" s="469"/>
      <c r="AB133" s="537"/>
      <c r="AC133" s="538"/>
      <c r="AD133" s="520"/>
      <c r="AE133" s="521"/>
      <c r="AF133" s="520"/>
      <c r="AG133" s="521"/>
      <c r="AH133" s="533"/>
      <c r="AI133" s="534"/>
      <c r="AJ133" s="533"/>
      <c r="AK133" s="534"/>
      <c r="AL133" s="395"/>
      <c r="AM133" s="232"/>
      <c r="AN133" s="232"/>
      <c r="AO133" s="232"/>
      <c r="AP133" s="232"/>
      <c r="AQ133" s="232"/>
      <c r="AR133" s="232"/>
      <c r="AS133" s="232"/>
      <c r="AT133" s="232"/>
      <c r="AU133" s="232"/>
      <c r="AV133" s="232"/>
      <c r="AW133" s="232"/>
      <c r="AX133" s="232"/>
      <c r="AY133" s="232"/>
      <c r="AZ133" s="232"/>
      <c r="BA133" s="232"/>
      <c r="BB133" s="232"/>
      <c r="BC133" s="232"/>
      <c r="BD133" s="232"/>
      <c r="BE133" s="232"/>
      <c r="BF133" s="232"/>
      <c r="BG133" s="233"/>
      <c r="BM133" s="266">
        <v>3</v>
      </c>
      <c r="BN133" s="266">
        <v>3</v>
      </c>
      <c r="BO133" s="266">
        <v>2</v>
      </c>
      <c r="BP133" s="266">
        <v>1</v>
      </c>
      <c r="BQ133" s="240"/>
      <c r="BR133" s="232"/>
      <c r="BS133" s="232"/>
      <c r="BT133" s="232"/>
    </row>
    <row r="134" spans="1:79" ht="14.45" customHeight="1">
      <c r="A134" s="231"/>
      <c r="B134" s="232"/>
      <c r="C134" s="232"/>
      <c r="D134" s="232"/>
      <c r="E134" s="232"/>
      <c r="F134" s="232"/>
      <c r="G134" s="232"/>
      <c r="H134" s="232"/>
      <c r="I134" s="232"/>
      <c r="J134" s="243"/>
      <c r="K134" s="244"/>
      <c r="L134" s="244"/>
      <c r="M134" s="244"/>
      <c r="N134" s="244"/>
      <c r="O134" s="244"/>
      <c r="P134" s="245"/>
      <c r="Q134" s="268"/>
      <c r="R134" s="452"/>
      <c r="S134" s="452"/>
      <c r="T134" s="452"/>
      <c r="U134" s="452"/>
      <c r="V134" s="452"/>
      <c r="W134" s="452"/>
      <c r="X134" s="232"/>
      <c r="Y134" s="232"/>
      <c r="Z134" s="560"/>
      <c r="AA134" s="469">
        <v>5</v>
      </c>
      <c r="AB134" s="518" t="str">
        <f>IF(AND($AA$134=$BN$126,AB$125=$BN$127),"R1","")</f>
        <v/>
      </c>
      <c r="AC134" s="519"/>
      <c r="AD134" s="518" t="str">
        <f>IF(AND($AA$134=$BN$126,AD$125=$BN$127),"R1","")</f>
        <v/>
      </c>
      <c r="AE134" s="519"/>
      <c r="AF134" s="531" t="str">
        <f>IF(AND($AA$134=$BN$126,AF$125=$BN$127),"R1","")</f>
        <v/>
      </c>
      <c r="AG134" s="532"/>
      <c r="AH134" s="531" t="str">
        <f>IF(AND($AA$134=$BN$126,AH$125=$BN$127),"R1","")</f>
        <v/>
      </c>
      <c r="AI134" s="532"/>
      <c r="AJ134" s="531" t="str">
        <f>IF(AND($AA$134=$BN$126,AJ$125=$BN$127),"R1","")</f>
        <v/>
      </c>
      <c r="AK134" s="532"/>
      <c r="AL134" s="395"/>
      <c r="AM134" s="232"/>
      <c r="AN134" s="232"/>
      <c r="AO134" s="232"/>
      <c r="AP134" s="232"/>
      <c r="AQ134" s="232"/>
      <c r="AR134" s="232"/>
      <c r="AS134" s="232"/>
      <c r="AT134" s="232"/>
      <c r="AU134" s="232"/>
      <c r="AV134" s="232"/>
      <c r="AW134" s="232"/>
      <c r="AX134" s="232"/>
      <c r="AY134" s="232"/>
      <c r="AZ134" s="232"/>
      <c r="BA134" s="232"/>
      <c r="BB134" s="232"/>
      <c r="BC134" s="232"/>
      <c r="BD134" s="232"/>
      <c r="BE134" s="232"/>
      <c r="BF134" s="232"/>
      <c r="BG134" s="233"/>
      <c r="BM134" s="266">
        <v>4</v>
      </c>
      <c r="BN134" s="266">
        <v>4</v>
      </c>
      <c r="BO134" s="266">
        <v>3</v>
      </c>
      <c r="BP134" s="266">
        <v>2</v>
      </c>
      <c r="BQ134" s="240"/>
      <c r="BR134" s="232"/>
      <c r="BS134" s="232"/>
      <c r="BT134" s="232"/>
    </row>
    <row r="135" spans="1:79" ht="14.45" customHeight="1">
      <c r="A135" s="231"/>
      <c r="B135" s="232"/>
      <c r="C135" s="232"/>
      <c r="D135" s="232"/>
      <c r="E135" s="232"/>
      <c r="F135" s="232"/>
      <c r="G135" s="232"/>
      <c r="H135" s="232"/>
      <c r="I135" s="232"/>
      <c r="J135" s="567" t="str">
        <f>BO127</f>
        <v/>
      </c>
      <c r="K135" s="567"/>
      <c r="L135" s="567"/>
      <c r="M135" s="567"/>
      <c r="N135" s="567"/>
      <c r="O135" s="567"/>
      <c r="P135" s="567"/>
      <c r="Q135" s="232"/>
      <c r="R135" s="452"/>
      <c r="S135" s="452"/>
      <c r="T135" s="452"/>
      <c r="U135" s="452"/>
      <c r="V135" s="452"/>
      <c r="W135" s="452"/>
      <c r="X135" s="232"/>
      <c r="Y135" s="232"/>
      <c r="Z135" s="561"/>
      <c r="AA135" s="469"/>
      <c r="AB135" s="520"/>
      <c r="AC135" s="521"/>
      <c r="AD135" s="520"/>
      <c r="AE135" s="521"/>
      <c r="AF135" s="533"/>
      <c r="AG135" s="534"/>
      <c r="AH135" s="533"/>
      <c r="AI135" s="534"/>
      <c r="AJ135" s="533"/>
      <c r="AK135" s="534"/>
      <c r="AL135" s="395"/>
      <c r="AM135" s="232"/>
      <c r="AN135" s="232"/>
      <c r="AO135" s="232"/>
      <c r="AP135" s="232"/>
      <c r="AQ135" s="232"/>
      <c r="AR135" s="232"/>
      <c r="AS135" s="234"/>
      <c r="AT135" s="232"/>
      <c r="AU135" s="232"/>
      <c r="AV135" s="232"/>
      <c r="AW135" s="232"/>
      <c r="AX135" s="232"/>
      <c r="AY135" s="232"/>
      <c r="AZ135" s="232"/>
      <c r="BA135" s="232"/>
      <c r="BB135" s="232"/>
      <c r="BC135" s="232"/>
      <c r="BD135" s="232"/>
      <c r="BE135" s="232"/>
      <c r="BF135" s="232"/>
      <c r="BG135" s="233"/>
      <c r="BM135" s="266">
        <v>5</v>
      </c>
      <c r="BN135" s="266">
        <v>5</v>
      </c>
      <c r="BO135" s="266">
        <v>4</v>
      </c>
      <c r="BP135" s="266">
        <v>3</v>
      </c>
      <c r="BQ135" s="240"/>
      <c r="BR135" s="232"/>
      <c r="BS135" s="232"/>
      <c r="BT135" s="232"/>
    </row>
    <row r="136" spans="1:79">
      <c r="A136" s="231"/>
      <c r="B136" s="232"/>
      <c r="C136" s="232"/>
      <c r="D136" s="232"/>
      <c r="E136" s="232"/>
      <c r="F136" s="232"/>
      <c r="G136" s="232"/>
      <c r="H136" s="232"/>
      <c r="I136" s="232"/>
      <c r="J136" s="254"/>
      <c r="K136" s="249"/>
      <c r="L136" s="249"/>
      <c r="M136" s="249"/>
      <c r="N136" s="249"/>
      <c r="O136" s="249"/>
      <c r="P136" s="255"/>
      <c r="Q136" s="232"/>
      <c r="R136" s="232"/>
      <c r="S136" s="232"/>
      <c r="T136" s="232"/>
      <c r="U136" s="232"/>
      <c r="V136" s="232"/>
      <c r="W136" s="232"/>
      <c r="X136" s="232"/>
      <c r="Y136" s="232"/>
      <c r="Z136" s="248"/>
      <c r="AA136" s="232"/>
      <c r="AB136" s="232"/>
      <c r="AC136" s="232"/>
      <c r="AD136" s="232"/>
      <c r="AE136" s="232"/>
      <c r="AF136" s="232"/>
      <c r="AG136" s="232"/>
      <c r="AH136" s="232"/>
      <c r="AI136" s="232"/>
      <c r="AJ136" s="232"/>
      <c r="AK136" s="232"/>
      <c r="AL136" s="232"/>
      <c r="AM136" s="232"/>
      <c r="AN136" s="232"/>
      <c r="AO136" s="232"/>
      <c r="AP136" s="232"/>
      <c r="AQ136" s="232"/>
      <c r="AR136" s="232"/>
      <c r="AS136" s="232"/>
      <c r="AT136" s="232"/>
      <c r="AU136" s="232"/>
      <c r="AV136" s="232"/>
      <c r="AW136" s="232"/>
      <c r="AX136" s="232"/>
      <c r="AY136" s="232"/>
      <c r="AZ136" s="232"/>
      <c r="BA136" s="232"/>
      <c r="BB136" s="232"/>
      <c r="BC136" s="232"/>
      <c r="BD136" s="232"/>
      <c r="BE136" s="232"/>
      <c r="BF136" s="232"/>
      <c r="BG136" s="233"/>
    </row>
    <row r="137" spans="1:79">
      <c r="A137" s="231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32"/>
      <c r="Z137" s="248"/>
      <c r="AA137" s="232"/>
      <c r="AB137" s="232"/>
      <c r="AC137" s="232"/>
      <c r="AD137" s="232"/>
      <c r="AE137" s="232"/>
      <c r="AF137" s="232"/>
      <c r="AG137" s="232"/>
      <c r="AH137" s="232"/>
      <c r="AI137" s="232"/>
      <c r="AJ137" s="232"/>
      <c r="AK137" s="232"/>
      <c r="AL137" s="232"/>
      <c r="AM137" s="232"/>
      <c r="AN137" s="232"/>
      <c r="AO137" s="232"/>
      <c r="AP137" s="232"/>
      <c r="AQ137" s="232"/>
      <c r="AR137" s="232"/>
      <c r="AS137" s="232"/>
      <c r="AT137" s="232"/>
      <c r="AU137" s="232"/>
      <c r="AV137" s="232"/>
      <c r="AW137" s="232"/>
      <c r="AX137" s="232"/>
      <c r="AY137" s="232"/>
      <c r="AZ137" s="232"/>
      <c r="BA137" s="232"/>
      <c r="BB137" s="232"/>
      <c r="BC137" s="232"/>
      <c r="BD137" s="232"/>
      <c r="BE137" s="232"/>
      <c r="BF137" s="232"/>
      <c r="BG137" s="233"/>
    </row>
    <row r="138" spans="1:79" ht="15.75" thickBot="1">
      <c r="A138" s="231"/>
      <c r="B138" s="232"/>
      <c r="C138" s="232"/>
      <c r="D138" s="232"/>
      <c r="E138" s="232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232"/>
      <c r="AA138" s="232"/>
      <c r="AB138" s="232"/>
      <c r="AC138" s="232"/>
      <c r="AD138" s="232"/>
      <c r="AE138" s="232"/>
      <c r="AF138" s="232"/>
      <c r="AG138" s="232"/>
      <c r="AH138" s="232"/>
      <c r="AI138" s="232"/>
      <c r="AJ138" s="232"/>
      <c r="AK138" s="232"/>
      <c r="AL138" s="232"/>
      <c r="AM138" s="232"/>
      <c r="AN138" s="232"/>
      <c r="AO138" s="232"/>
      <c r="AP138" s="232"/>
      <c r="AQ138" s="232"/>
      <c r="AR138" s="232"/>
      <c r="AS138" s="232"/>
      <c r="AT138" s="232"/>
      <c r="AU138" s="232"/>
      <c r="AV138" s="232"/>
      <c r="AW138" s="232"/>
      <c r="AX138" s="232"/>
      <c r="AY138" s="232"/>
      <c r="AZ138" s="232"/>
      <c r="BA138" s="232"/>
      <c r="BB138" s="232"/>
      <c r="BC138" s="232"/>
      <c r="BD138" s="232"/>
      <c r="BE138" s="232"/>
      <c r="BF138" s="232"/>
      <c r="BG138" s="233"/>
    </row>
    <row r="139" spans="1:79" ht="32.450000000000003" customHeight="1" thickBot="1">
      <c r="A139" s="433" t="s">
        <v>518</v>
      </c>
      <c r="B139" s="434"/>
      <c r="C139" s="434"/>
      <c r="D139" s="434"/>
      <c r="E139" s="434"/>
      <c r="F139" s="434"/>
      <c r="G139" s="434"/>
      <c r="H139" s="434"/>
      <c r="I139" s="434"/>
      <c r="J139" s="434"/>
      <c r="K139" s="434"/>
      <c r="L139" s="434"/>
      <c r="M139" s="434"/>
      <c r="N139" s="434"/>
      <c r="O139" s="434"/>
      <c r="P139" s="434"/>
      <c r="Q139" s="434"/>
      <c r="R139" s="434"/>
      <c r="S139" s="434"/>
      <c r="T139" s="434"/>
      <c r="U139" s="434"/>
      <c r="V139" s="434"/>
      <c r="W139" s="434"/>
      <c r="X139" s="434"/>
      <c r="Y139" s="434"/>
      <c r="Z139" s="434"/>
      <c r="AA139" s="434"/>
      <c r="AB139" s="434"/>
      <c r="AC139" s="434"/>
      <c r="AD139" s="434"/>
      <c r="AE139" s="434"/>
      <c r="AF139" s="434"/>
      <c r="AG139" s="434"/>
      <c r="AH139" s="434"/>
      <c r="AI139" s="434"/>
      <c r="AJ139" s="434"/>
      <c r="AK139" s="434"/>
      <c r="AL139" s="434"/>
      <c r="AM139" s="434"/>
      <c r="AN139" s="434"/>
      <c r="AO139" s="434"/>
      <c r="AP139" s="434"/>
      <c r="AQ139" s="434"/>
      <c r="AR139" s="434"/>
      <c r="AS139" s="434"/>
      <c r="AT139" s="434"/>
      <c r="AU139" s="434"/>
      <c r="AV139" s="434"/>
      <c r="AW139" s="434"/>
      <c r="AX139" s="434"/>
      <c r="AY139" s="434"/>
      <c r="AZ139" s="434"/>
      <c r="BA139" s="434"/>
      <c r="BB139" s="434"/>
      <c r="BC139" s="434"/>
      <c r="BD139" s="434"/>
      <c r="BE139" s="434"/>
      <c r="BF139" s="434"/>
      <c r="BG139" s="435"/>
    </row>
    <row r="140" spans="1:79" s="262" customFormat="1" ht="32.450000000000003" customHeight="1">
      <c r="A140" s="222"/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0"/>
      <c r="BE140" s="220"/>
      <c r="BF140" s="220"/>
      <c r="BG140" s="223"/>
    </row>
    <row r="141" spans="1:79" ht="19.899999999999999" customHeight="1">
      <c r="A141" s="231"/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  <c r="AF141" s="232"/>
      <c r="AG141" s="232"/>
      <c r="AH141" s="232"/>
      <c r="AI141" s="232"/>
      <c r="AJ141" s="232"/>
      <c r="AK141" s="232"/>
      <c r="AL141" s="232"/>
      <c r="AM141" s="232"/>
      <c r="AN141" s="232"/>
      <c r="AO141" s="232"/>
      <c r="AP141" s="232"/>
      <c r="AQ141" s="232"/>
      <c r="AR141" s="232"/>
      <c r="AS141" s="232"/>
      <c r="AT141" s="232"/>
      <c r="AU141" s="232"/>
      <c r="AV141" s="232"/>
      <c r="AW141" s="232"/>
      <c r="AX141" s="232"/>
      <c r="AY141" s="232"/>
      <c r="AZ141" s="232"/>
      <c r="BA141" s="232"/>
      <c r="BB141" s="232"/>
      <c r="BC141" s="232"/>
      <c r="BD141" s="232"/>
      <c r="BE141" s="232"/>
      <c r="BF141" s="232"/>
      <c r="BG141" s="233"/>
    </row>
    <row r="142" spans="1:79">
      <c r="A142" s="231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32"/>
      <c r="AI142" s="232"/>
      <c r="AJ142" s="232"/>
      <c r="AK142" s="232"/>
      <c r="AL142" s="232"/>
      <c r="AM142" s="232"/>
      <c r="AN142" s="232"/>
      <c r="AO142" s="232"/>
      <c r="AP142" s="232"/>
      <c r="AQ142" s="232"/>
      <c r="AR142" s="232"/>
      <c r="AS142" s="232"/>
      <c r="AT142" s="232"/>
      <c r="AU142" s="232"/>
      <c r="AV142" s="232"/>
      <c r="AW142" s="232"/>
      <c r="AX142" s="232"/>
      <c r="AY142" s="232"/>
      <c r="AZ142" s="232"/>
      <c r="BA142" s="232"/>
      <c r="BB142" s="232"/>
      <c r="BC142" s="232"/>
      <c r="BD142" s="232"/>
      <c r="BE142" s="232"/>
      <c r="BF142" s="232"/>
      <c r="BG142" s="233"/>
    </row>
    <row r="143" spans="1:79" ht="34.15" customHeight="1">
      <c r="A143" s="231"/>
      <c r="B143" s="232"/>
      <c r="C143" s="232"/>
      <c r="D143" s="457"/>
      <c r="E143" s="458"/>
      <c r="F143" s="458"/>
      <c r="G143" s="458"/>
      <c r="H143" s="458"/>
      <c r="I143" s="458"/>
      <c r="J143" s="458"/>
      <c r="K143" s="458"/>
      <c r="L143" s="74"/>
      <c r="M143" s="74"/>
      <c r="N143" s="74"/>
      <c r="O143" s="74"/>
      <c r="P143" s="244"/>
      <c r="Q143" s="74"/>
      <c r="R143" s="74"/>
      <c r="S143" s="244"/>
      <c r="T143" s="74"/>
      <c r="U143" s="74"/>
      <c r="V143" s="74"/>
      <c r="W143" s="74"/>
      <c r="X143" s="74"/>
      <c r="Y143" s="74"/>
      <c r="Z143" s="244"/>
      <c r="AA143" s="74"/>
      <c r="AB143" s="74"/>
      <c r="AC143" s="224" t="s">
        <v>518</v>
      </c>
      <c r="AD143" s="74"/>
      <c r="AE143" s="74"/>
      <c r="AF143" s="24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5"/>
      <c r="AV143" s="349"/>
      <c r="AW143" s="19"/>
      <c r="AX143" s="19"/>
      <c r="AY143" s="19"/>
      <c r="AZ143" s="19"/>
      <c r="BA143" s="19"/>
      <c r="BB143" s="19"/>
      <c r="BC143" s="19"/>
      <c r="BD143" s="19"/>
      <c r="BE143" s="232"/>
      <c r="BF143" s="232"/>
      <c r="BG143" s="233"/>
    </row>
    <row r="144" spans="1:79" ht="45.75" customHeight="1">
      <c r="A144" s="231"/>
      <c r="B144" s="232"/>
      <c r="C144" s="232"/>
      <c r="D144" s="454" t="s">
        <v>527</v>
      </c>
      <c r="E144" s="455"/>
      <c r="F144" s="455"/>
      <c r="G144" s="455"/>
      <c r="H144" s="455"/>
      <c r="I144" s="455"/>
      <c r="J144" s="455"/>
      <c r="K144" s="456"/>
      <c r="L144" s="445" t="s">
        <v>389</v>
      </c>
      <c r="M144" s="446"/>
      <c r="N144" s="446"/>
      <c r="O144" s="446"/>
      <c r="P144" s="446"/>
      <c r="Q144" s="446"/>
      <c r="R144" s="446"/>
      <c r="S144" s="446"/>
      <c r="T144" s="446"/>
      <c r="U144" s="446"/>
      <c r="V144" s="446"/>
      <c r="W144" s="446"/>
      <c r="X144" s="446"/>
      <c r="Y144" s="446"/>
      <c r="Z144" s="446"/>
      <c r="AA144" s="446"/>
      <c r="AB144" s="446"/>
      <c r="AC144" s="446"/>
      <c r="AD144" s="446"/>
      <c r="AE144" s="446"/>
      <c r="AF144" s="446"/>
      <c r="AG144" s="447"/>
      <c r="AH144" s="445" t="s">
        <v>121</v>
      </c>
      <c r="AI144" s="446"/>
      <c r="AJ144" s="446"/>
      <c r="AK144" s="446"/>
      <c r="AL144" s="446"/>
      <c r="AM144" s="447"/>
      <c r="AN144" s="347" t="s">
        <v>122</v>
      </c>
      <c r="AO144" s="445" t="s">
        <v>833</v>
      </c>
      <c r="AP144" s="446"/>
      <c r="AQ144" s="447"/>
      <c r="AR144" s="451" t="s">
        <v>861</v>
      </c>
      <c r="AS144" s="451"/>
      <c r="AT144" s="451"/>
      <c r="AU144" s="451"/>
      <c r="AV144" s="349"/>
      <c r="AW144" s="349"/>
      <c r="AX144" s="349"/>
      <c r="AY144" s="349"/>
      <c r="AZ144" s="234"/>
      <c r="BA144" s="349"/>
      <c r="BB144" s="349"/>
      <c r="BC144" s="349"/>
      <c r="BE144" s="232"/>
      <c r="BF144" s="232"/>
      <c r="BG144" s="233"/>
    </row>
    <row r="145" spans="1:60" ht="24.95" customHeight="1">
      <c r="A145" s="231"/>
      <c r="B145" s="232"/>
      <c r="C145" s="232"/>
      <c r="D145" s="436">
        <v>1</v>
      </c>
      <c r="E145" s="439" t="s">
        <v>521</v>
      </c>
      <c r="F145" s="440"/>
      <c r="G145" s="441"/>
      <c r="H145" s="441"/>
      <c r="I145" s="441"/>
      <c r="J145" s="441"/>
      <c r="K145" s="442"/>
      <c r="L145" s="444"/>
      <c r="M145" s="444"/>
      <c r="N145" s="444"/>
      <c r="O145" s="444"/>
      <c r="P145" s="444"/>
      <c r="Q145" s="444"/>
      <c r="R145" s="444"/>
      <c r="S145" s="444"/>
      <c r="T145" s="444"/>
      <c r="U145" s="444"/>
      <c r="V145" s="444"/>
      <c r="W145" s="444"/>
      <c r="X145" s="444"/>
      <c r="Y145" s="444"/>
      <c r="Z145" s="444"/>
      <c r="AA145" s="444"/>
      <c r="AB145" s="444"/>
      <c r="AC145" s="444"/>
      <c r="AD145" s="444"/>
      <c r="AE145" s="444"/>
      <c r="AF145" s="444"/>
      <c r="AG145" s="444"/>
      <c r="AH145" s="459"/>
      <c r="AI145" s="460"/>
      <c r="AJ145" s="460"/>
      <c r="AK145" s="460"/>
      <c r="AL145" s="460"/>
      <c r="AM145" s="461"/>
      <c r="AN145" s="444"/>
      <c r="AO145" s="444"/>
      <c r="AP145" s="444"/>
      <c r="AQ145" s="444"/>
      <c r="AR145" s="444"/>
      <c r="AS145" s="444"/>
      <c r="AT145" s="444"/>
      <c r="AU145" s="444"/>
      <c r="AV145" s="360"/>
      <c r="AW145" s="360"/>
      <c r="AX145" s="360"/>
      <c r="AY145" s="360"/>
      <c r="AZ145" s="360"/>
      <c r="BA145" s="360"/>
      <c r="BB145" s="360"/>
      <c r="BC145" s="360"/>
      <c r="BE145" s="232"/>
      <c r="BF145" s="232"/>
      <c r="BG145" s="233"/>
    </row>
    <row r="146" spans="1:60" ht="24.95" customHeight="1">
      <c r="A146" s="231"/>
      <c r="B146" s="232"/>
      <c r="C146" s="232"/>
      <c r="D146" s="436"/>
      <c r="E146" s="439" t="s">
        <v>522</v>
      </c>
      <c r="F146" s="440"/>
      <c r="G146" s="441"/>
      <c r="H146" s="441"/>
      <c r="I146" s="441"/>
      <c r="J146" s="441"/>
      <c r="K146" s="442"/>
      <c r="L146" s="444"/>
      <c r="M146" s="444"/>
      <c r="N146" s="444"/>
      <c r="O146" s="444"/>
      <c r="P146" s="444"/>
      <c r="Q146" s="444"/>
      <c r="R146" s="444"/>
      <c r="S146" s="444"/>
      <c r="T146" s="444"/>
      <c r="U146" s="444"/>
      <c r="V146" s="444"/>
      <c r="W146" s="444"/>
      <c r="X146" s="444"/>
      <c r="Y146" s="444"/>
      <c r="Z146" s="444"/>
      <c r="AA146" s="444"/>
      <c r="AB146" s="444"/>
      <c r="AC146" s="444"/>
      <c r="AD146" s="444"/>
      <c r="AE146" s="444"/>
      <c r="AF146" s="444"/>
      <c r="AG146" s="444"/>
      <c r="AH146" s="462"/>
      <c r="AI146" s="463"/>
      <c r="AJ146" s="463"/>
      <c r="AK146" s="463"/>
      <c r="AL146" s="463"/>
      <c r="AM146" s="464"/>
      <c r="AN146" s="444"/>
      <c r="AO146" s="444"/>
      <c r="AP146" s="444"/>
      <c r="AQ146" s="444"/>
      <c r="AR146" s="444"/>
      <c r="AS146" s="444"/>
      <c r="AT146" s="444"/>
      <c r="AU146" s="444"/>
      <c r="AV146" s="360"/>
      <c r="AW146" s="360"/>
      <c r="AX146" s="360"/>
      <c r="AY146" s="360"/>
      <c r="AZ146" s="360"/>
      <c r="BA146" s="360"/>
      <c r="BB146" s="360"/>
      <c r="BC146" s="360"/>
      <c r="BE146" s="232"/>
      <c r="BF146" s="232"/>
      <c r="BG146" s="233"/>
    </row>
    <row r="147" spans="1:60" ht="24.95" customHeight="1">
      <c r="A147" s="231"/>
      <c r="B147" s="232"/>
      <c r="C147" s="232"/>
      <c r="D147" s="436"/>
      <c r="E147" s="439" t="s">
        <v>523</v>
      </c>
      <c r="F147" s="440"/>
      <c r="G147" s="441"/>
      <c r="H147" s="441"/>
      <c r="I147" s="441"/>
      <c r="J147" s="441"/>
      <c r="K147" s="442"/>
      <c r="L147" s="444"/>
      <c r="M147" s="444"/>
      <c r="N147" s="444"/>
      <c r="O147" s="444"/>
      <c r="P147" s="444"/>
      <c r="Q147" s="444"/>
      <c r="R147" s="444"/>
      <c r="S147" s="444"/>
      <c r="T147" s="444"/>
      <c r="U147" s="444"/>
      <c r="V147" s="444"/>
      <c r="W147" s="444"/>
      <c r="X147" s="444"/>
      <c r="Y147" s="444"/>
      <c r="Z147" s="444"/>
      <c r="AA147" s="444"/>
      <c r="AB147" s="444"/>
      <c r="AC147" s="444"/>
      <c r="AD147" s="444"/>
      <c r="AE147" s="444"/>
      <c r="AF147" s="444"/>
      <c r="AG147" s="444"/>
      <c r="AH147" s="465"/>
      <c r="AI147" s="466"/>
      <c r="AJ147" s="466"/>
      <c r="AK147" s="466"/>
      <c r="AL147" s="466"/>
      <c r="AM147" s="467"/>
      <c r="AN147" s="444"/>
      <c r="AO147" s="444"/>
      <c r="AP147" s="444"/>
      <c r="AQ147" s="444"/>
      <c r="AR147" s="444"/>
      <c r="AS147" s="444"/>
      <c r="AT147" s="444"/>
      <c r="AU147" s="444"/>
      <c r="AV147" s="360"/>
      <c r="AW147" s="360"/>
      <c r="AX147" s="360"/>
      <c r="AY147" s="360"/>
      <c r="AZ147" s="360"/>
      <c r="BA147" s="360"/>
      <c r="BB147" s="360"/>
      <c r="BC147" s="360"/>
      <c r="BE147" s="232"/>
      <c r="BF147" s="232"/>
      <c r="BG147" s="233"/>
    </row>
    <row r="148" spans="1:60" ht="24.95" customHeight="1">
      <c r="A148" s="231"/>
      <c r="B148" s="232"/>
      <c r="C148" s="232"/>
      <c r="D148" s="436">
        <v>2</v>
      </c>
      <c r="E148" s="439" t="s">
        <v>521</v>
      </c>
      <c r="F148" s="440"/>
      <c r="G148" s="441"/>
      <c r="H148" s="441"/>
      <c r="I148" s="441"/>
      <c r="J148" s="441"/>
      <c r="K148" s="442"/>
      <c r="L148" s="459"/>
      <c r="M148" s="460"/>
      <c r="N148" s="460"/>
      <c r="O148" s="460"/>
      <c r="P148" s="460"/>
      <c r="Q148" s="460"/>
      <c r="R148" s="460"/>
      <c r="S148" s="460"/>
      <c r="T148" s="460"/>
      <c r="U148" s="460"/>
      <c r="V148" s="460"/>
      <c r="W148" s="460"/>
      <c r="X148" s="460"/>
      <c r="Y148" s="460"/>
      <c r="Z148" s="460"/>
      <c r="AA148" s="460"/>
      <c r="AB148" s="460"/>
      <c r="AC148" s="460"/>
      <c r="AD148" s="460"/>
      <c r="AE148" s="460"/>
      <c r="AF148" s="460"/>
      <c r="AG148" s="461"/>
      <c r="AH148" s="459"/>
      <c r="AI148" s="460"/>
      <c r="AJ148" s="460"/>
      <c r="AK148" s="460"/>
      <c r="AL148" s="460"/>
      <c r="AM148" s="461"/>
      <c r="AN148" s="444"/>
      <c r="AO148" s="444"/>
      <c r="AP148" s="444"/>
      <c r="AQ148" s="444"/>
      <c r="AR148" s="444"/>
      <c r="AS148" s="444"/>
      <c r="AT148" s="444"/>
      <c r="AU148" s="444"/>
      <c r="AV148" s="360"/>
      <c r="AW148" s="360"/>
      <c r="AX148" s="360"/>
      <c r="AY148" s="360"/>
      <c r="AZ148" s="360"/>
      <c r="BA148" s="360"/>
      <c r="BB148" s="360"/>
      <c r="BC148" s="360"/>
      <c r="BE148" s="232"/>
      <c r="BF148" s="232"/>
      <c r="BG148" s="233"/>
    </row>
    <row r="149" spans="1:60" ht="24.95" customHeight="1">
      <c r="A149" s="231"/>
      <c r="B149" s="232"/>
      <c r="C149" s="232"/>
      <c r="D149" s="436"/>
      <c r="E149" s="439" t="s">
        <v>522</v>
      </c>
      <c r="F149" s="440"/>
      <c r="G149" s="441"/>
      <c r="H149" s="441"/>
      <c r="I149" s="441"/>
      <c r="J149" s="441"/>
      <c r="K149" s="442"/>
      <c r="L149" s="462"/>
      <c r="M149" s="463"/>
      <c r="N149" s="463"/>
      <c r="O149" s="463"/>
      <c r="P149" s="463"/>
      <c r="Q149" s="463"/>
      <c r="R149" s="463"/>
      <c r="S149" s="463"/>
      <c r="T149" s="463"/>
      <c r="U149" s="463"/>
      <c r="V149" s="463"/>
      <c r="W149" s="463"/>
      <c r="X149" s="463"/>
      <c r="Y149" s="463"/>
      <c r="Z149" s="463"/>
      <c r="AA149" s="463"/>
      <c r="AB149" s="463"/>
      <c r="AC149" s="463"/>
      <c r="AD149" s="463"/>
      <c r="AE149" s="463"/>
      <c r="AF149" s="463"/>
      <c r="AG149" s="464"/>
      <c r="AH149" s="462"/>
      <c r="AI149" s="463"/>
      <c r="AJ149" s="463"/>
      <c r="AK149" s="463"/>
      <c r="AL149" s="463"/>
      <c r="AM149" s="464"/>
      <c r="AN149" s="444"/>
      <c r="AO149" s="444"/>
      <c r="AP149" s="444"/>
      <c r="AQ149" s="444"/>
      <c r="AR149" s="444"/>
      <c r="AS149" s="444"/>
      <c r="AT149" s="444"/>
      <c r="AU149" s="444"/>
      <c r="AV149" s="360"/>
      <c r="AW149" s="360"/>
      <c r="AX149" s="360"/>
      <c r="AY149" s="360"/>
      <c r="AZ149" s="360"/>
      <c r="BA149" s="360"/>
      <c r="BB149" s="360"/>
      <c r="BC149" s="360"/>
      <c r="BE149" s="232"/>
      <c r="BF149" s="232"/>
      <c r="BG149" s="233"/>
    </row>
    <row r="150" spans="1:60" ht="24.95" customHeight="1">
      <c r="A150" s="231"/>
      <c r="B150" s="232"/>
      <c r="C150" s="232"/>
      <c r="D150" s="436"/>
      <c r="E150" s="439" t="s">
        <v>523</v>
      </c>
      <c r="F150" s="440"/>
      <c r="G150" s="441"/>
      <c r="H150" s="441"/>
      <c r="I150" s="441"/>
      <c r="J150" s="441"/>
      <c r="K150" s="442"/>
      <c r="L150" s="465"/>
      <c r="M150" s="466"/>
      <c r="N150" s="466"/>
      <c r="O150" s="466"/>
      <c r="P150" s="466"/>
      <c r="Q150" s="466"/>
      <c r="R150" s="466"/>
      <c r="S150" s="466"/>
      <c r="T150" s="466"/>
      <c r="U150" s="466"/>
      <c r="V150" s="466"/>
      <c r="W150" s="466"/>
      <c r="X150" s="466"/>
      <c r="Y150" s="466"/>
      <c r="Z150" s="466"/>
      <c r="AA150" s="466"/>
      <c r="AB150" s="466"/>
      <c r="AC150" s="466"/>
      <c r="AD150" s="466"/>
      <c r="AE150" s="466"/>
      <c r="AF150" s="466"/>
      <c r="AG150" s="467"/>
      <c r="AH150" s="465"/>
      <c r="AI150" s="466"/>
      <c r="AJ150" s="466"/>
      <c r="AK150" s="466"/>
      <c r="AL150" s="466"/>
      <c r="AM150" s="467"/>
      <c r="AN150" s="444"/>
      <c r="AO150" s="444"/>
      <c r="AP150" s="444"/>
      <c r="AQ150" s="444"/>
      <c r="AR150" s="444"/>
      <c r="AS150" s="444"/>
      <c r="AT150" s="444"/>
      <c r="AU150" s="444"/>
      <c r="AV150" s="360"/>
      <c r="AW150" s="360"/>
      <c r="AX150" s="360"/>
      <c r="AY150" s="360"/>
      <c r="AZ150" s="360"/>
      <c r="BA150" s="360"/>
      <c r="BB150" s="360"/>
      <c r="BC150" s="360"/>
      <c r="BE150" s="232"/>
      <c r="BF150" s="232"/>
      <c r="BG150" s="233"/>
    </row>
    <row r="151" spans="1:60" ht="24.95" customHeight="1">
      <c r="A151" s="231"/>
      <c r="B151" s="232"/>
      <c r="C151" s="232"/>
      <c r="D151" s="436">
        <v>3</v>
      </c>
      <c r="E151" s="439" t="s">
        <v>521</v>
      </c>
      <c r="F151" s="440"/>
      <c r="G151" s="441"/>
      <c r="H151" s="441"/>
      <c r="I151" s="441"/>
      <c r="J151" s="441"/>
      <c r="K151" s="442"/>
      <c r="L151" s="459"/>
      <c r="M151" s="460"/>
      <c r="N151" s="460"/>
      <c r="O151" s="460"/>
      <c r="P151" s="460"/>
      <c r="Q151" s="460"/>
      <c r="R151" s="460"/>
      <c r="S151" s="460"/>
      <c r="T151" s="460"/>
      <c r="U151" s="460"/>
      <c r="V151" s="460"/>
      <c r="W151" s="460"/>
      <c r="X151" s="460"/>
      <c r="Y151" s="460"/>
      <c r="Z151" s="460"/>
      <c r="AA151" s="460"/>
      <c r="AB151" s="460"/>
      <c r="AC151" s="460"/>
      <c r="AD151" s="460"/>
      <c r="AE151" s="460"/>
      <c r="AF151" s="460"/>
      <c r="AG151" s="461"/>
      <c r="AH151" s="459"/>
      <c r="AI151" s="460"/>
      <c r="AJ151" s="460"/>
      <c r="AK151" s="460"/>
      <c r="AL151" s="460"/>
      <c r="AM151" s="461"/>
      <c r="AN151" s="444"/>
      <c r="AO151" s="444"/>
      <c r="AP151" s="444"/>
      <c r="AQ151" s="444"/>
      <c r="AR151" s="444"/>
      <c r="AS151" s="444"/>
      <c r="AT151" s="444"/>
      <c r="AU151" s="444"/>
      <c r="AV151" s="360"/>
      <c r="AW151" s="360"/>
      <c r="AX151" s="360"/>
      <c r="AY151" s="360"/>
      <c r="AZ151" s="360"/>
      <c r="BA151" s="360"/>
      <c r="BB151" s="360"/>
      <c r="BC151" s="360"/>
      <c r="BE151" s="232"/>
      <c r="BF151" s="232"/>
      <c r="BG151" s="233"/>
    </row>
    <row r="152" spans="1:60" ht="24.95" customHeight="1">
      <c r="A152" s="231"/>
      <c r="B152" s="232"/>
      <c r="C152" s="232"/>
      <c r="D152" s="436"/>
      <c r="E152" s="439" t="s">
        <v>522</v>
      </c>
      <c r="F152" s="440"/>
      <c r="G152" s="441"/>
      <c r="H152" s="441"/>
      <c r="I152" s="441"/>
      <c r="J152" s="441"/>
      <c r="K152" s="442"/>
      <c r="L152" s="462"/>
      <c r="M152" s="463"/>
      <c r="N152" s="463"/>
      <c r="O152" s="463"/>
      <c r="P152" s="463"/>
      <c r="Q152" s="463"/>
      <c r="R152" s="463"/>
      <c r="S152" s="463"/>
      <c r="T152" s="463"/>
      <c r="U152" s="463"/>
      <c r="V152" s="463"/>
      <c r="W152" s="463"/>
      <c r="X152" s="463"/>
      <c r="Y152" s="463"/>
      <c r="Z152" s="463"/>
      <c r="AA152" s="463"/>
      <c r="AB152" s="463"/>
      <c r="AC152" s="463"/>
      <c r="AD152" s="463"/>
      <c r="AE152" s="463"/>
      <c r="AF152" s="463"/>
      <c r="AG152" s="464"/>
      <c r="AH152" s="462"/>
      <c r="AI152" s="463"/>
      <c r="AJ152" s="463"/>
      <c r="AK152" s="463"/>
      <c r="AL152" s="463"/>
      <c r="AM152" s="464"/>
      <c r="AN152" s="444"/>
      <c r="AO152" s="444"/>
      <c r="AP152" s="444"/>
      <c r="AQ152" s="444"/>
      <c r="AR152" s="444"/>
      <c r="AS152" s="444"/>
      <c r="AT152" s="444"/>
      <c r="AU152" s="444"/>
      <c r="AV152" s="360"/>
      <c r="AW152" s="360"/>
      <c r="AX152" s="360"/>
      <c r="AY152" s="360"/>
      <c r="AZ152" s="360"/>
      <c r="BA152" s="360"/>
      <c r="BB152" s="360"/>
      <c r="BC152" s="360"/>
      <c r="BE152" s="232"/>
      <c r="BF152" s="232"/>
      <c r="BG152" s="233"/>
    </row>
    <row r="153" spans="1:60" ht="24.95" customHeight="1">
      <c r="A153" s="231"/>
      <c r="B153" s="232"/>
      <c r="C153" s="232"/>
      <c r="D153" s="436"/>
      <c r="E153" s="439" t="s">
        <v>523</v>
      </c>
      <c r="F153" s="440"/>
      <c r="G153" s="441"/>
      <c r="H153" s="441"/>
      <c r="I153" s="441"/>
      <c r="J153" s="441"/>
      <c r="K153" s="442"/>
      <c r="L153" s="465"/>
      <c r="M153" s="466"/>
      <c r="N153" s="466"/>
      <c r="O153" s="466"/>
      <c r="P153" s="466"/>
      <c r="Q153" s="466"/>
      <c r="R153" s="466"/>
      <c r="S153" s="466"/>
      <c r="T153" s="466"/>
      <c r="U153" s="466"/>
      <c r="V153" s="466"/>
      <c r="W153" s="466"/>
      <c r="X153" s="466"/>
      <c r="Y153" s="466"/>
      <c r="Z153" s="466"/>
      <c r="AA153" s="466"/>
      <c r="AB153" s="466"/>
      <c r="AC153" s="466"/>
      <c r="AD153" s="466"/>
      <c r="AE153" s="466"/>
      <c r="AF153" s="466"/>
      <c r="AG153" s="467"/>
      <c r="AH153" s="465"/>
      <c r="AI153" s="466"/>
      <c r="AJ153" s="466"/>
      <c r="AK153" s="466"/>
      <c r="AL153" s="466"/>
      <c r="AM153" s="467"/>
      <c r="AN153" s="444"/>
      <c r="AO153" s="444"/>
      <c r="AP153" s="444"/>
      <c r="AQ153" s="444"/>
      <c r="AR153" s="444"/>
      <c r="AS153" s="444"/>
      <c r="AT153" s="444"/>
      <c r="AU153" s="444"/>
      <c r="AV153" s="360"/>
      <c r="AW153" s="360"/>
      <c r="AX153" s="360"/>
      <c r="AY153" s="360"/>
      <c r="AZ153" s="360"/>
      <c r="BA153" s="360"/>
      <c r="BB153" s="360"/>
      <c r="BC153" s="360"/>
      <c r="BE153" s="232"/>
      <c r="BF153" s="232"/>
      <c r="BG153" s="233"/>
    </row>
    <row r="154" spans="1:60" ht="24.95" customHeight="1">
      <c r="A154" s="231"/>
      <c r="B154" s="232"/>
      <c r="C154" s="232"/>
      <c r="D154" s="436">
        <v>4</v>
      </c>
      <c r="E154" s="439" t="s">
        <v>521</v>
      </c>
      <c r="F154" s="440"/>
      <c r="G154" s="504"/>
      <c r="H154" s="504"/>
      <c r="I154" s="504"/>
      <c r="J154" s="504"/>
      <c r="K154" s="505"/>
      <c r="L154" s="444"/>
      <c r="M154" s="444"/>
      <c r="N154" s="444"/>
      <c r="O154" s="444"/>
      <c r="P154" s="444"/>
      <c r="Q154" s="444"/>
      <c r="R154" s="444"/>
      <c r="S154" s="444"/>
      <c r="T154" s="444"/>
      <c r="U154" s="444"/>
      <c r="V154" s="444"/>
      <c r="W154" s="444"/>
      <c r="X154" s="444"/>
      <c r="Y154" s="444"/>
      <c r="Z154" s="444"/>
      <c r="AA154" s="444"/>
      <c r="AB154" s="444"/>
      <c r="AC154" s="444"/>
      <c r="AD154" s="444"/>
      <c r="AE154" s="444"/>
      <c r="AF154" s="444"/>
      <c r="AG154" s="444"/>
      <c r="AH154" s="459"/>
      <c r="AI154" s="460"/>
      <c r="AJ154" s="460"/>
      <c r="AK154" s="460"/>
      <c r="AL154" s="460"/>
      <c r="AM154" s="461"/>
      <c r="AN154" s="444"/>
      <c r="AO154" s="444"/>
      <c r="AP154" s="444"/>
      <c r="AQ154" s="444"/>
      <c r="AR154" s="444"/>
      <c r="AS154" s="444"/>
      <c r="AT154" s="444"/>
      <c r="AU154" s="444"/>
      <c r="AV154" s="360"/>
      <c r="AW154" s="360"/>
      <c r="AX154" s="360"/>
      <c r="AY154" s="360"/>
      <c r="AZ154" s="360"/>
      <c r="BA154" s="360"/>
      <c r="BB154" s="360"/>
      <c r="BC154" s="360"/>
      <c r="BE154" s="232"/>
      <c r="BF154" s="232"/>
      <c r="BG154" s="233"/>
    </row>
    <row r="155" spans="1:60" ht="24.95" customHeight="1">
      <c r="A155" s="231"/>
      <c r="B155" s="232"/>
      <c r="C155" s="232"/>
      <c r="D155" s="436"/>
      <c r="E155" s="439" t="s">
        <v>522</v>
      </c>
      <c r="F155" s="440"/>
      <c r="G155" s="441"/>
      <c r="H155" s="441"/>
      <c r="I155" s="441"/>
      <c r="J155" s="441"/>
      <c r="K155" s="442"/>
      <c r="L155" s="444"/>
      <c r="M155" s="444"/>
      <c r="N155" s="444"/>
      <c r="O155" s="444"/>
      <c r="P155" s="444"/>
      <c r="Q155" s="444"/>
      <c r="R155" s="444"/>
      <c r="S155" s="444"/>
      <c r="T155" s="444"/>
      <c r="U155" s="444"/>
      <c r="V155" s="444"/>
      <c r="W155" s="444"/>
      <c r="X155" s="444"/>
      <c r="Y155" s="444"/>
      <c r="Z155" s="444"/>
      <c r="AA155" s="444"/>
      <c r="AB155" s="444"/>
      <c r="AC155" s="444"/>
      <c r="AD155" s="444"/>
      <c r="AE155" s="444"/>
      <c r="AF155" s="444"/>
      <c r="AG155" s="444"/>
      <c r="AH155" s="462"/>
      <c r="AI155" s="463"/>
      <c r="AJ155" s="463"/>
      <c r="AK155" s="463"/>
      <c r="AL155" s="463"/>
      <c r="AM155" s="464"/>
      <c r="AN155" s="444"/>
      <c r="AO155" s="444"/>
      <c r="AP155" s="444"/>
      <c r="AQ155" s="444"/>
      <c r="AR155" s="444"/>
      <c r="AS155" s="444"/>
      <c r="AT155" s="444"/>
      <c r="AU155" s="444"/>
      <c r="AV155" s="360"/>
      <c r="AW155" s="360"/>
      <c r="AX155" s="360"/>
      <c r="AY155" s="360"/>
      <c r="AZ155" s="360"/>
      <c r="BA155" s="360"/>
      <c r="BB155" s="360"/>
      <c r="BC155" s="360"/>
      <c r="BE155" s="232"/>
      <c r="BF155" s="232"/>
      <c r="BG155" s="233"/>
    </row>
    <row r="156" spans="1:60" ht="24.95" customHeight="1">
      <c r="A156" s="231"/>
      <c r="B156" s="232"/>
      <c r="C156" s="232"/>
      <c r="D156" s="436"/>
      <c r="E156" s="439" t="s">
        <v>523</v>
      </c>
      <c r="F156" s="440"/>
      <c r="G156" s="504"/>
      <c r="H156" s="504"/>
      <c r="I156" s="504"/>
      <c r="J156" s="504"/>
      <c r="K156" s="505"/>
      <c r="L156" s="444"/>
      <c r="M156" s="444"/>
      <c r="N156" s="444"/>
      <c r="O156" s="444"/>
      <c r="P156" s="444"/>
      <c r="Q156" s="444"/>
      <c r="R156" s="444"/>
      <c r="S156" s="444"/>
      <c r="T156" s="444"/>
      <c r="U156" s="444"/>
      <c r="V156" s="444"/>
      <c r="W156" s="444"/>
      <c r="X156" s="444"/>
      <c r="Y156" s="444"/>
      <c r="Z156" s="444"/>
      <c r="AA156" s="444"/>
      <c r="AB156" s="444"/>
      <c r="AC156" s="444"/>
      <c r="AD156" s="444"/>
      <c r="AE156" s="444"/>
      <c r="AF156" s="444"/>
      <c r="AG156" s="444"/>
      <c r="AH156" s="465"/>
      <c r="AI156" s="466"/>
      <c r="AJ156" s="466"/>
      <c r="AK156" s="466"/>
      <c r="AL156" s="466"/>
      <c r="AM156" s="467"/>
      <c r="AN156" s="444"/>
      <c r="AO156" s="444"/>
      <c r="AP156" s="444"/>
      <c r="AQ156" s="444"/>
      <c r="AR156" s="444"/>
      <c r="AS156" s="444"/>
      <c r="AT156" s="444"/>
      <c r="AU156" s="444"/>
      <c r="AV156" s="360"/>
      <c r="AW156" s="360"/>
      <c r="AX156" s="360"/>
      <c r="AY156" s="360"/>
      <c r="AZ156" s="360"/>
      <c r="BA156" s="360"/>
      <c r="BB156" s="360"/>
      <c r="BC156" s="360"/>
      <c r="BE156" s="232"/>
      <c r="BF156" s="232"/>
      <c r="BG156" s="233"/>
    </row>
    <row r="157" spans="1:60" s="234" customFormat="1" ht="11.25" customHeight="1">
      <c r="A157" s="236"/>
      <c r="D157" s="271"/>
      <c r="E157" s="219"/>
      <c r="F157" s="219"/>
      <c r="G157" s="574"/>
      <c r="H157" s="574"/>
      <c r="I157" s="574"/>
      <c r="J157" s="574"/>
      <c r="K157" s="574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  <c r="AH157" s="246"/>
      <c r="AI157" s="246"/>
      <c r="AJ157" s="246"/>
      <c r="AK157" s="246"/>
      <c r="AL157" s="246"/>
      <c r="AM157" s="246"/>
      <c r="AN157" s="246"/>
      <c r="AO157" s="246"/>
      <c r="AP157" s="246"/>
      <c r="AQ157" s="246"/>
      <c r="AR157" s="246"/>
      <c r="AS157" s="246"/>
      <c r="AT157" s="246"/>
      <c r="AU157" s="246"/>
      <c r="AV157" s="246"/>
      <c r="AW157" s="246"/>
      <c r="AX157" s="246"/>
      <c r="AY157" s="246"/>
      <c r="AZ157" s="246"/>
      <c r="BA157" s="246"/>
      <c r="BB157" s="246"/>
      <c r="BC157" s="246"/>
      <c r="BD157" s="246"/>
      <c r="BG157" s="235"/>
    </row>
    <row r="158" spans="1:60" s="262" customFormat="1" ht="13.5" customHeight="1" thickBot="1">
      <c r="A158" s="236"/>
      <c r="B158" s="234"/>
      <c r="C158" s="234"/>
      <c r="D158" s="271"/>
      <c r="E158" s="219"/>
      <c r="F158" s="219"/>
      <c r="G158" s="219"/>
      <c r="H158" s="339"/>
      <c r="I158" s="339"/>
      <c r="J158" s="339"/>
      <c r="K158" s="339"/>
      <c r="L158" s="246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60"/>
      <c r="AF158" s="260"/>
      <c r="AG158" s="260"/>
      <c r="AH158" s="260"/>
      <c r="AI158" s="260"/>
      <c r="AJ158" s="260"/>
      <c r="AK158" s="260"/>
      <c r="AL158" s="260"/>
      <c r="AM158" s="260"/>
      <c r="AN158" s="260"/>
      <c r="AO158" s="260"/>
      <c r="AP158" s="260"/>
      <c r="AQ158" s="260"/>
      <c r="AR158" s="260"/>
      <c r="AS158" s="260"/>
      <c r="AT158" s="260"/>
      <c r="AU158" s="260"/>
      <c r="AV158" s="260"/>
      <c r="AW158" s="272"/>
      <c r="AX158" s="272"/>
      <c r="AY158" s="272"/>
      <c r="AZ158" s="272"/>
      <c r="BA158" s="272"/>
      <c r="BB158" s="272"/>
      <c r="BC158" s="272"/>
      <c r="BD158" s="272"/>
      <c r="BE158" s="234"/>
      <c r="BF158" s="234"/>
      <c r="BG158" s="235"/>
    </row>
    <row r="159" spans="1:60" ht="33.75" customHeight="1" thickBot="1">
      <c r="A159" s="433" t="s">
        <v>836</v>
      </c>
      <c r="B159" s="434"/>
      <c r="C159" s="434"/>
      <c r="D159" s="434"/>
      <c r="E159" s="434"/>
      <c r="F159" s="434"/>
      <c r="G159" s="434"/>
      <c r="H159" s="434"/>
      <c r="I159" s="434"/>
      <c r="J159" s="434"/>
      <c r="K159" s="434"/>
      <c r="L159" s="434"/>
      <c r="M159" s="434"/>
      <c r="N159" s="434"/>
      <c r="O159" s="434"/>
      <c r="P159" s="434"/>
      <c r="Q159" s="434"/>
      <c r="R159" s="434"/>
      <c r="S159" s="434"/>
      <c r="T159" s="434"/>
      <c r="U159" s="434"/>
      <c r="V159" s="434"/>
      <c r="W159" s="434"/>
      <c r="X159" s="434"/>
      <c r="Y159" s="434"/>
      <c r="Z159" s="434"/>
      <c r="AA159" s="434"/>
      <c r="AB159" s="434"/>
      <c r="AC159" s="434"/>
      <c r="AD159" s="434"/>
      <c r="AE159" s="434"/>
      <c r="AF159" s="434"/>
      <c r="AG159" s="434"/>
      <c r="AH159" s="434"/>
      <c r="AI159" s="434"/>
      <c r="AJ159" s="434"/>
      <c r="AK159" s="434"/>
      <c r="AL159" s="434"/>
      <c r="AM159" s="434"/>
      <c r="AN159" s="434"/>
      <c r="AO159" s="434"/>
      <c r="AP159" s="434"/>
      <c r="AQ159" s="434"/>
      <c r="AR159" s="434"/>
      <c r="AS159" s="434"/>
      <c r="AT159" s="434"/>
      <c r="AU159" s="434"/>
      <c r="AV159" s="434"/>
      <c r="AW159" s="434"/>
      <c r="AX159" s="434"/>
      <c r="AY159" s="434"/>
      <c r="AZ159" s="434"/>
      <c r="BA159" s="434"/>
      <c r="BB159" s="434"/>
      <c r="BC159" s="434"/>
      <c r="BD159" s="434"/>
      <c r="BE159" s="434"/>
      <c r="BF159" s="434"/>
      <c r="BG159" s="435"/>
    </row>
    <row r="160" spans="1:60" s="262" customFormat="1" ht="14.45" customHeight="1">
      <c r="A160" s="222"/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0"/>
      <c r="BE160" s="220"/>
      <c r="BF160" s="220"/>
      <c r="BG160" s="225"/>
      <c r="BH160" s="230"/>
    </row>
    <row r="161" spans="1:68" s="262" customFormat="1" ht="14.45" customHeight="1">
      <c r="A161" s="222"/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0"/>
      <c r="AP161" s="220"/>
      <c r="AQ161" s="220"/>
      <c r="AR161" s="220"/>
      <c r="AS161" s="220"/>
      <c r="AT161" s="220"/>
      <c r="AU161" s="220"/>
      <c r="AV161" s="220"/>
      <c r="AW161" s="220"/>
      <c r="AX161" s="220"/>
      <c r="AY161" s="220"/>
      <c r="AZ161" s="220"/>
      <c r="BA161" s="220"/>
      <c r="BB161" s="220"/>
      <c r="BC161" s="220"/>
      <c r="BD161" s="220"/>
      <c r="BE161" s="220"/>
      <c r="BF161" s="220"/>
      <c r="BG161" s="233"/>
      <c r="BH161" s="230"/>
    </row>
    <row r="162" spans="1:68" s="262" customFormat="1" ht="14.45" customHeight="1">
      <c r="A162" s="222"/>
      <c r="B162" s="220"/>
      <c r="C162" s="220"/>
      <c r="D162" s="575" t="s">
        <v>256</v>
      </c>
      <c r="E162" s="576"/>
      <c r="F162" s="576"/>
      <c r="G162" s="576"/>
      <c r="H162" s="576"/>
      <c r="I162" s="576"/>
      <c r="J162" s="576"/>
      <c r="K162" s="577"/>
      <c r="L162" s="575" t="s">
        <v>835</v>
      </c>
      <c r="M162" s="576"/>
      <c r="N162" s="576"/>
      <c r="O162" s="576"/>
      <c r="P162" s="576"/>
      <c r="Q162" s="576"/>
      <c r="R162" s="576"/>
      <c r="S162" s="576"/>
      <c r="T162" s="576"/>
      <c r="U162" s="576"/>
      <c r="V162" s="576"/>
      <c r="W162" s="576"/>
      <c r="X162" s="576"/>
      <c r="Y162" s="576"/>
      <c r="Z162" s="576"/>
      <c r="AA162" s="576"/>
      <c r="AB162" s="576"/>
      <c r="AC162" s="576"/>
      <c r="AD162" s="577"/>
      <c r="AE162" s="443" t="s">
        <v>524</v>
      </c>
      <c r="AF162" s="443"/>
      <c r="AG162" s="443"/>
      <c r="AH162" s="443"/>
      <c r="AI162" s="443"/>
      <c r="AJ162" s="443"/>
      <c r="AK162" s="443"/>
      <c r="AL162" s="443"/>
      <c r="AM162" s="443"/>
      <c r="AN162" s="443"/>
      <c r="AO162" s="443"/>
      <c r="AP162" s="443"/>
      <c r="AQ162" s="443"/>
      <c r="AR162" s="443"/>
      <c r="AS162" s="443"/>
      <c r="AT162" s="443"/>
      <c r="AU162" s="443"/>
      <c r="AV162" s="443"/>
      <c r="AW162" s="443"/>
      <c r="AX162" s="443"/>
      <c r="AY162" s="443"/>
      <c r="AZ162" s="443"/>
      <c r="BA162" s="443"/>
      <c r="BB162" s="349"/>
      <c r="BC162" s="349"/>
      <c r="BD162" s="349"/>
      <c r="BE162" s="349"/>
      <c r="BF162" s="349"/>
      <c r="BG162" s="233"/>
      <c r="BH162" s="230"/>
    </row>
    <row r="163" spans="1:68" s="262" customFormat="1" ht="14.45" customHeight="1">
      <c r="A163" s="222"/>
      <c r="B163" s="220"/>
      <c r="C163" s="220"/>
      <c r="D163" s="503" t="str">
        <f>D22</f>
        <v xml:space="preserve">  </v>
      </c>
      <c r="E163" s="503"/>
      <c r="F163" s="503"/>
      <c r="G163" s="503"/>
      <c r="H163" s="503"/>
      <c r="I163" s="503"/>
      <c r="J163" s="503"/>
      <c r="K163" s="503"/>
      <c r="L163" s="444"/>
      <c r="M163" s="444"/>
      <c r="N163" s="444"/>
      <c r="O163" s="444"/>
      <c r="P163" s="444"/>
      <c r="Q163" s="444"/>
      <c r="R163" s="444"/>
      <c r="S163" s="444"/>
      <c r="T163" s="444"/>
      <c r="U163" s="444"/>
      <c r="V163" s="444"/>
      <c r="W163" s="444"/>
      <c r="X163" s="444"/>
      <c r="Y163" s="444"/>
      <c r="Z163" s="444"/>
      <c r="AA163" s="444"/>
      <c r="AB163" s="444"/>
      <c r="AC163" s="444"/>
      <c r="AD163" s="444"/>
      <c r="AE163" s="444"/>
      <c r="AF163" s="444"/>
      <c r="AG163" s="444"/>
      <c r="AH163" s="444"/>
      <c r="AI163" s="444"/>
      <c r="AJ163" s="444"/>
      <c r="AK163" s="444"/>
      <c r="AL163" s="444"/>
      <c r="AM163" s="444"/>
      <c r="AN163" s="444"/>
      <c r="AO163" s="444"/>
      <c r="AP163" s="444"/>
      <c r="AQ163" s="444"/>
      <c r="AR163" s="444"/>
      <c r="AS163" s="444"/>
      <c r="AT163" s="444"/>
      <c r="AU163" s="444"/>
      <c r="AV163" s="444"/>
      <c r="AW163" s="444"/>
      <c r="AX163" s="444"/>
      <c r="AY163" s="444"/>
      <c r="AZ163" s="444"/>
      <c r="BA163" s="444"/>
      <c r="BB163" s="329"/>
      <c r="BC163" s="329"/>
      <c r="BD163" s="329"/>
      <c r="BE163" s="329"/>
      <c r="BF163" s="329"/>
      <c r="BG163" s="233"/>
      <c r="BH163" s="230"/>
    </row>
    <row r="164" spans="1:68" s="262" customFormat="1" ht="14.45" customHeight="1">
      <c r="A164" s="222"/>
      <c r="B164" s="220"/>
      <c r="C164" s="220"/>
      <c r="D164" s="503"/>
      <c r="E164" s="503"/>
      <c r="F164" s="503"/>
      <c r="G164" s="503"/>
      <c r="H164" s="503"/>
      <c r="I164" s="503"/>
      <c r="J164" s="503"/>
      <c r="K164" s="503"/>
      <c r="L164" s="444"/>
      <c r="M164" s="444"/>
      <c r="N164" s="444"/>
      <c r="O164" s="444"/>
      <c r="P164" s="444"/>
      <c r="Q164" s="444"/>
      <c r="R164" s="444"/>
      <c r="S164" s="444"/>
      <c r="T164" s="444"/>
      <c r="U164" s="444"/>
      <c r="V164" s="444"/>
      <c r="W164" s="444"/>
      <c r="X164" s="444"/>
      <c r="Y164" s="444"/>
      <c r="Z164" s="444"/>
      <c r="AA164" s="444"/>
      <c r="AB164" s="444"/>
      <c r="AC164" s="444"/>
      <c r="AD164" s="444"/>
      <c r="AE164" s="444"/>
      <c r="AF164" s="444"/>
      <c r="AG164" s="444"/>
      <c r="AH164" s="444"/>
      <c r="AI164" s="444"/>
      <c r="AJ164" s="444"/>
      <c r="AK164" s="444"/>
      <c r="AL164" s="444"/>
      <c r="AM164" s="444"/>
      <c r="AN164" s="444"/>
      <c r="AO164" s="444"/>
      <c r="AP164" s="444"/>
      <c r="AQ164" s="444"/>
      <c r="AR164" s="444"/>
      <c r="AS164" s="444"/>
      <c r="AT164" s="444"/>
      <c r="AU164" s="444"/>
      <c r="AV164" s="444"/>
      <c r="AW164" s="444"/>
      <c r="AX164" s="444"/>
      <c r="AY164" s="444"/>
      <c r="AZ164" s="444"/>
      <c r="BA164" s="444"/>
      <c r="BB164" s="329"/>
      <c r="BC164" s="329"/>
      <c r="BD164" s="329"/>
      <c r="BE164" s="329"/>
      <c r="BF164" s="329"/>
      <c r="BG164" s="233"/>
      <c r="BH164" s="230"/>
    </row>
    <row r="165" spans="1:68" s="262" customFormat="1" ht="14.45" customHeight="1">
      <c r="A165" s="222"/>
      <c r="B165" s="220"/>
      <c r="C165" s="220"/>
      <c r="D165" s="503"/>
      <c r="E165" s="503"/>
      <c r="F165" s="503"/>
      <c r="G165" s="503"/>
      <c r="H165" s="503"/>
      <c r="I165" s="503"/>
      <c r="J165" s="503"/>
      <c r="K165" s="503"/>
      <c r="L165" s="444"/>
      <c r="M165" s="444"/>
      <c r="N165" s="444"/>
      <c r="O165" s="444"/>
      <c r="P165" s="444"/>
      <c r="Q165" s="444"/>
      <c r="R165" s="444"/>
      <c r="S165" s="444"/>
      <c r="T165" s="444"/>
      <c r="U165" s="444"/>
      <c r="V165" s="444"/>
      <c r="W165" s="444"/>
      <c r="X165" s="444"/>
      <c r="Y165" s="444"/>
      <c r="Z165" s="444"/>
      <c r="AA165" s="444"/>
      <c r="AB165" s="444"/>
      <c r="AC165" s="444"/>
      <c r="AD165" s="444"/>
      <c r="AE165" s="444"/>
      <c r="AF165" s="444"/>
      <c r="AG165" s="444"/>
      <c r="AH165" s="444"/>
      <c r="AI165" s="444"/>
      <c r="AJ165" s="444"/>
      <c r="AK165" s="444"/>
      <c r="AL165" s="444"/>
      <c r="AM165" s="444"/>
      <c r="AN165" s="444"/>
      <c r="AO165" s="444"/>
      <c r="AP165" s="444"/>
      <c r="AQ165" s="444"/>
      <c r="AR165" s="444"/>
      <c r="AS165" s="444"/>
      <c r="AT165" s="444"/>
      <c r="AU165" s="444"/>
      <c r="AV165" s="444"/>
      <c r="AW165" s="444"/>
      <c r="AX165" s="444"/>
      <c r="AY165" s="444"/>
      <c r="AZ165" s="444"/>
      <c r="BA165" s="444"/>
      <c r="BB165" s="329"/>
      <c r="BC165" s="329"/>
      <c r="BD165" s="329"/>
      <c r="BE165" s="329"/>
      <c r="BF165" s="329"/>
      <c r="BG165" s="233"/>
      <c r="BH165" s="230"/>
    </row>
    <row r="166" spans="1:68" s="234" customFormat="1" ht="14.45" customHeight="1">
      <c r="A166" s="222"/>
      <c r="B166" s="220"/>
      <c r="C166" s="22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0"/>
      <c r="AY166" s="220"/>
      <c r="AZ166" s="220"/>
      <c r="BA166" s="220"/>
      <c r="BB166" s="220"/>
      <c r="BC166" s="220"/>
      <c r="BD166" s="220"/>
      <c r="BE166" s="220"/>
      <c r="BF166" s="220"/>
      <c r="BG166" s="233"/>
      <c r="BH166" s="230"/>
    </row>
    <row r="167" spans="1:68" ht="31.5" customHeight="1" thickBot="1">
      <c r="A167" s="256"/>
      <c r="B167" s="257"/>
      <c r="C167" s="257"/>
      <c r="D167" s="257"/>
      <c r="E167" s="257"/>
      <c r="F167" s="257"/>
      <c r="G167" s="257"/>
      <c r="H167" s="257"/>
      <c r="I167" s="257"/>
      <c r="J167" s="257"/>
      <c r="K167" s="257"/>
      <c r="L167" s="257"/>
      <c r="M167" s="257"/>
      <c r="N167" s="257"/>
      <c r="O167" s="257"/>
      <c r="P167" s="257"/>
      <c r="Q167" s="257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57"/>
      <c r="AC167" s="257"/>
      <c r="AD167" s="257"/>
      <c r="AE167" s="257"/>
      <c r="AF167" s="257"/>
      <c r="AG167" s="257"/>
      <c r="AH167" s="257"/>
      <c r="AI167" s="257"/>
      <c r="AJ167" s="257"/>
      <c r="AK167" s="257"/>
      <c r="AL167" s="257"/>
      <c r="AM167" s="257"/>
      <c r="AN167" s="257"/>
      <c r="AO167" s="257"/>
      <c r="AP167" s="257"/>
      <c r="AQ167" s="257"/>
      <c r="AR167" s="257"/>
      <c r="AS167" s="257"/>
      <c r="AT167" s="257"/>
      <c r="AU167" s="257"/>
      <c r="AV167" s="257"/>
      <c r="AW167" s="257"/>
      <c r="AX167" s="257"/>
      <c r="AY167" s="257"/>
      <c r="AZ167" s="257"/>
      <c r="BA167" s="257"/>
      <c r="BB167" s="257"/>
      <c r="BC167" s="257"/>
      <c r="BD167" s="257"/>
      <c r="BE167" s="257"/>
      <c r="BF167" s="257"/>
      <c r="BG167" s="259"/>
      <c r="BH167" s="262"/>
    </row>
    <row r="168" spans="1:68" ht="33.75" customHeight="1" thickBot="1">
      <c r="A168" s="433" t="s">
        <v>830</v>
      </c>
      <c r="B168" s="434"/>
      <c r="C168" s="434"/>
      <c r="D168" s="434"/>
      <c r="E168" s="434"/>
      <c r="F168" s="434"/>
      <c r="G168" s="434"/>
      <c r="H168" s="434"/>
      <c r="I168" s="434"/>
      <c r="J168" s="434"/>
      <c r="K168" s="434"/>
      <c r="L168" s="434"/>
      <c r="M168" s="434"/>
      <c r="N168" s="434"/>
      <c r="O168" s="434"/>
      <c r="P168" s="434"/>
      <c r="Q168" s="434"/>
      <c r="R168" s="434"/>
      <c r="S168" s="434"/>
      <c r="T168" s="434"/>
      <c r="U168" s="434"/>
      <c r="V168" s="434"/>
      <c r="W168" s="434"/>
      <c r="X168" s="434"/>
      <c r="Y168" s="434"/>
      <c r="Z168" s="434"/>
      <c r="AA168" s="434"/>
      <c r="AB168" s="434"/>
      <c r="AC168" s="434"/>
      <c r="AD168" s="434"/>
      <c r="AE168" s="434"/>
      <c r="AF168" s="434"/>
      <c r="AG168" s="434"/>
      <c r="AH168" s="434"/>
      <c r="AI168" s="434"/>
      <c r="AJ168" s="434"/>
      <c r="AK168" s="434"/>
      <c r="AL168" s="434"/>
      <c r="AM168" s="434"/>
      <c r="AN168" s="434"/>
      <c r="AO168" s="434"/>
      <c r="AP168" s="434"/>
      <c r="AQ168" s="434"/>
      <c r="AR168" s="434"/>
      <c r="AS168" s="434"/>
      <c r="AT168" s="434"/>
      <c r="AU168" s="434"/>
      <c r="AV168" s="434"/>
      <c r="AW168" s="434"/>
      <c r="AX168" s="434"/>
      <c r="AY168" s="434"/>
      <c r="AZ168" s="434"/>
      <c r="BA168" s="434"/>
      <c r="BB168" s="434"/>
      <c r="BC168" s="434"/>
      <c r="BD168" s="434"/>
      <c r="BE168" s="434"/>
      <c r="BF168" s="434"/>
      <c r="BG168" s="435"/>
    </row>
    <row r="169" spans="1:68">
      <c r="A169" s="231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2"/>
      <c r="Z169" s="232"/>
      <c r="AA169" s="232"/>
      <c r="AB169" s="232"/>
      <c r="AC169" s="232"/>
      <c r="AD169" s="232"/>
      <c r="AE169" s="232"/>
      <c r="AF169" s="232"/>
      <c r="AG169" s="232"/>
      <c r="AH169" s="232"/>
      <c r="AI169" s="232"/>
      <c r="AJ169" s="232"/>
      <c r="AK169" s="232"/>
      <c r="AL169" s="232"/>
      <c r="AM169" s="232"/>
      <c r="AN169" s="232"/>
      <c r="AO169" s="232"/>
      <c r="AP169" s="232"/>
      <c r="AQ169" s="232"/>
      <c r="AR169" s="232"/>
      <c r="AS169" s="232"/>
      <c r="AT169" s="232"/>
      <c r="AU169" s="232"/>
      <c r="AV169" s="232"/>
      <c r="AW169" s="232"/>
      <c r="AX169" s="232"/>
      <c r="AY169" s="232"/>
      <c r="AZ169" s="232"/>
      <c r="BA169" s="232"/>
      <c r="BB169" s="232"/>
      <c r="BC169" s="232"/>
      <c r="BD169" s="232"/>
      <c r="BE169" s="232"/>
      <c r="BF169" s="232"/>
      <c r="BG169" s="233"/>
      <c r="BM169" s="262"/>
      <c r="BN169" s="262"/>
    </row>
    <row r="170" spans="1:68">
      <c r="A170" s="231"/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/>
      <c r="Z170" s="232"/>
      <c r="AA170" s="232"/>
      <c r="AB170" s="232"/>
      <c r="AC170" s="232"/>
      <c r="AD170" s="232"/>
      <c r="AE170" s="232"/>
      <c r="AF170" s="232"/>
      <c r="AG170" s="232"/>
      <c r="AH170" s="232"/>
      <c r="AI170" s="232"/>
      <c r="AJ170" s="232"/>
      <c r="AK170" s="232"/>
      <c r="AL170" s="232"/>
      <c r="AM170" s="232"/>
      <c r="AN170" s="232"/>
      <c r="AO170" s="232"/>
      <c r="AP170" s="232"/>
      <c r="AQ170" s="232"/>
      <c r="AR170" s="232"/>
      <c r="AS170" s="232"/>
      <c r="AT170" s="232"/>
      <c r="AU170" s="232"/>
      <c r="AV170" s="232"/>
      <c r="AW170" s="232"/>
      <c r="AX170" s="232"/>
      <c r="AY170" s="232"/>
      <c r="AZ170" s="232"/>
      <c r="BA170" s="232"/>
      <c r="BB170" s="232"/>
      <c r="BC170" s="232"/>
      <c r="BD170" s="232"/>
      <c r="BE170" s="232"/>
      <c r="BF170" s="232"/>
      <c r="BG170" s="233"/>
      <c r="BM170" s="262"/>
      <c r="BN170" s="262"/>
    </row>
    <row r="171" spans="1:68" ht="15" customHeight="1">
      <c r="A171" s="231"/>
      <c r="B171" s="232"/>
      <c r="C171" s="232"/>
      <c r="G171" s="443" t="s">
        <v>256</v>
      </c>
      <c r="H171" s="443"/>
      <c r="I171" s="443"/>
      <c r="J171" s="443"/>
      <c r="K171" s="443"/>
      <c r="L171" s="443"/>
      <c r="M171" s="443"/>
      <c r="N171" s="443"/>
      <c r="O171" s="445" t="s">
        <v>834</v>
      </c>
      <c r="P171" s="446"/>
      <c r="Q171" s="446"/>
      <c r="R171" s="446"/>
      <c r="S171" s="446"/>
      <c r="T171" s="446"/>
      <c r="U171" s="446"/>
      <c r="V171" s="446"/>
      <c r="W171" s="446"/>
      <c r="X171" s="446"/>
      <c r="Y171" s="446"/>
      <c r="Z171" s="446"/>
      <c r="AA171" s="446"/>
      <c r="AB171" s="446"/>
      <c r="AC171" s="446"/>
      <c r="AD171" s="446"/>
      <c r="AE171" s="446"/>
      <c r="AF171" s="446"/>
      <c r="AG171" s="446"/>
      <c r="AH171" s="446"/>
      <c r="AI171" s="446"/>
      <c r="AJ171" s="447"/>
      <c r="AK171" s="445" t="s">
        <v>262</v>
      </c>
      <c r="AL171" s="446"/>
      <c r="AM171" s="446"/>
      <c r="AN171" s="446"/>
      <c r="AO171" s="446"/>
      <c r="AP171" s="446"/>
      <c r="AQ171" s="446"/>
      <c r="AR171" s="447"/>
      <c r="AS171" s="232"/>
      <c r="AT171" s="232"/>
      <c r="AU171" s="232"/>
      <c r="AV171" s="232"/>
      <c r="AW171" s="232"/>
      <c r="AX171" s="232"/>
      <c r="AY171" s="232"/>
      <c r="AZ171" s="232"/>
      <c r="BA171" s="232"/>
      <c r="BB171" s="232"/>
      <c r="BC171" s="232"/>
      <c r="BD171" s="232"/>
      <c r="BE171" s="232"/>
      <c r="BF171" s="232"/>
      <c r="BG171" s="233"/>
      <c r="BL171" s="234"/>
      <c r="BM171" s="234"/>
      <c r="BN171" s="234"/>
      <c r="BO171" s="232"/>
      <c r="BP171" s="232"/>
    </row>
    <row r="172" spans="1:68" ht="15" customHeight="1">
      <c r="A172" s="231"/>
      <c r="B172" s="232"/>
      <c r="C172" s="232"/>
      <c r="G172" s="503" t="str">
        <f>D22</f>
        <v xml:space="preserve">  </v>
      </c>
      <c r="H172" s="503"/>
      <c r="I172" s="503"/>
      <c r="J172" s="503"/>
      <c r="K172" s="503"/>
      <c r="L172" s="503"/>
      <c r="M172" s="503"/>
      <c r="N172" s="503"/>
      <c r="O172" s="444"/>
      <c r="P172" s="444"/>
      <c r="Q172" s="444"/>
      <c r="R172" s="444"/>
      <c r="S172" s="444"/>
      <c r="T172" s="444"/>
      <c r="U172" s="444"/>
      <c r="V172" s="444"/>
      <c r="W172" s="444"/>
      <c r="X172" s="444"/>
      <c r="Y172" s="444"/>
      <c r="Z172" s="444"/>
      <c r="AA172" s="444"/>
      <c r="AB172" s="444"/>
      <c r="AC172" s="444"/>
      <c r="AD172" s="444"/>
      <c r="AE172" s="444"/>
      <c r="AF172" s="444"/>
      <c r="AG172" s="444"/>
      <c r="AH172" s="444"/>
      <c r="AI172" s="444"/>
      <c r="AJ172" s="444"/>
      <c r="AK172" s="459"/>
      <c r="AL172" s="460"/>
      <c r="AM172" s="460"/>
      <c r="AN172" s="460"/>
      <c r="AO172" s="460"/>
      <c r="AP172" s="460"/>
      <c r="AQ172" s="460"/>
      <c r="AR172" s="461"/>
      <c r="AS172" s="232"/>
      <c r="AT172" s="232"/>
      <c r="AU172" s="232"/>
      <c r="AV172" s="232"/>
      <c r="AW172" s="232"/>
      <c r="AX172" s="232"/>
      <c r="AY172" s="232"/>
      <c r="AZ172" s="232"/>
      <c r="BA172" s="232"/>
      <c r="BB172" s="232"/>
      <c r="BC172" s="232"/>
      <c r="BD172" s="232"/>
      <c r="BE172" s="232"/>
      <c r="BF172" s="232"/>
      <c r="BG172" s="233"/>
      <c r="BL172" s="234"/>
      <c r="BM172" s="234"/>
      <c r="BN172" s="234"/>
      <c r="BO172" s="232"/>
      <c r="BP172" s="232"/>
    </row>
    <row r="173" spans="1:68">
      <c r="A173" s="231"/>
      <c r="B173" s="232"/>
      <c r="C173" s="232"/>
      <c r="G173" s="503"/>
      <c r="H173" s="503"/>
      <c r="I173" s="503"/>
      <c r="J173" s="503"/>
      <c r="K173" s="503"/>
      <c r="L173" s="503"/>
      <c r="M173" s="503"/>
      <c r="N173" s="503"/>
      <c r="O173" s="444"/>
      <c r="P173" s="444"/>
      <c r="Q173" s="444"/>
      <c r="R173" s="444"/>
      <c r="S173" s="444"/>
      <c r="T173" s="444"/>
      <c r="U173" s="444"/>
      <c r="V173" s="444"/>
      <c r="W173" s="444"/>
      <c r="X173" s="444"/>
      <c r="Y173" s="444"/>
      <c r="Z173" s="444"/>
      <c r="AA173" s="444"/>
      <c r="AB173" s="444"/>
      <c r="AC173" s="444"/>
      <c r="AD173" s="444"/>
      <c r="AE173" s="444"/>
      <c r="AF173" s="444"/>
      <c r="AG173" s="444"/>
      <c r="AH173" s="444"/>
      <c r="AI173" s="444"/>
      <c r="AJ173" s="444"/>
      <c r="AK173" s="465"/>
      <c r="AL173" s="466"/>
      <c r="AM173" s="466"/>
      <c r="AN173" s="466"/>
      <c r="AO173" s="466"/>
      <c r="AP173" s="466"/>
      <c r="AQ173" s="466"/>
      <c r="AR173" s="467"/>
      <c r="AS173" s="232"/>
      <c r="AT173" s="232"/>
      <c r="AU173" s="232"/>
      <c r="AV173" s="232"/>
      <c r="AW173" s="232"/>
      <c r="AX173" s="232"/>
      <c r="AY173" s="232"/>
      <c r="AZ173" s="232"/>
      <c r="BA173" s="232"/>
      <c r="BB173" s="232"/>
      <c r="BC173" s="232"/>
      <c r="BD173" s="232"/>
      <c r="BE173" s="232"/>
      <c r="BF173" s="232"/>
      <c r="BG173" s="233"/>
      <c r="BL173" s="234"/>
      <c r="BM173" s="234"/>
      <c r="BN173" s="234"/>
      <c r="BO173" s="232"/>
      <c r="BP173" s="232"/>
    </row>
    <row r="174" spans="1:68">
      <c r="A174" s="231"/>
      <c r="B174" s="232"/>
      <c r="C174" s="232"/>
      <c r="G174" s="503"/>
      <c r="H174" s="503"/>
      <c r="I174" s="503"/>
      <c r="J174" s="503"/>
      <c r="K174" s="503"/>
      <c r="L174" s="503"/>
      <c r="M174" s="503"/>
      <c r="N174" s="503"/>
      <c r="O174" s="444"/>
      <c r="P174" s="444"/>
      <c r="Q174" s="444"/>
      <c r="R174" s="444"/>
      <c r="S174" s="444"/>
      <c r="T174" s="444"/>
      <c r="U174" s="444"/>
      <c r="V174" s="444"/>
      <c r="W174" s="444"/>
      <c r="X174" s="444"/>
      <c r="Y174" s="444"/>
      <c r="Z174" s="444"/>
      <c r="AA174" s="444"/>
      <c r="AB174" s="444"/>
      <c r="AC174" s="444"/>
      <c r="AD174" s="444"/>
      <c r="AE174" s="444"/>
      <c r="AF174" s="444"/>
      <c r="AG174" s="444"/>
      <c r="AH174" s="444"/>
      <c r="AI174" s="444"/>
      <c r="AJ174" s="444"/>
      <c r="AK174" s="459"/>
      <c r="AL174" s="460"/>
      <c r="AM174" s="460"/>
      <c r="AN174" s="460"/>
      <c r="AO174" s="460"/>
      <c r="AP174" s="460"/>
      <c r="AQ174" s="460"/>
      <c r="AR174" s="461"/>
      <c r="AS174" s="232"/>
      <c r="AT174" s="232"/>
      <c r="AU174" s="232"/>
      <c r="AV174" s="232"/>
      <c r="AW174" s="232"/>
      <c r="AX174" s="232"/>
      <c r="AY174" s="232"/>
      <c r="AZ174" s="232"/>
      <c r="BA174" s="232"/>
      <c r="BB174" s="232"/>
      <c r="BC174" s="232"/>
      <c r="BD174" s="232"/>
      <c r="BE174" s="232"/>
      <c r="BF174" s="232"/>
      <c r="BG174" s="233"/>
      <c r="BL174" s="234"/>
      <c r="BM174" s="234"/>
      <c r="BN174" s="234"/>
      <c r="BO174" s="232"/>
      <c r="BP174" s="232"/>
    </row>
    <row r="175" spans="1:68">
      <c r="A175" s="231"/>
      <c r="B175" s="232"/>
      <c r="C175" s="232"/>
      <c r="G175" s="503"/>
      <c r="H175" s="503"/>
      <c r="I175" s="503"/>
      <c r="J175" s="503"/>
      <c r="K175" s="503"/>
      <c r="L175" s="503"/>
      <c r="M175" s="503"/>
      <c r="N175" s="503"/>
      <c r="O175" s="444"/>
      <c r="P175" s="444"/>
      <c r="Q175" s="444"/>
      <c r="R175" s="444"/>
      <c r="S175" s="444"/>
      <c r="T175" s="444"/>
      <c r="U175" s="444"/>
      <c r="V175" s="444"/>
      <c r="W175" s="444"/>
      <c r="X175" s="444"/>
      <c r="Y175" s="444"/>
      <c r="Z175" s="444"/>
      <c r="AA175" s="444"/>
      <c r="AB175" s="444"/>
      <c r="AC175" s="444"/>
      <c r="AD175" s="444"/>
      <c r="AE175" s="444"/>
      <c r="AF175" s="444"/>
      <c r="AG175" s="444"/>
      <c r="AH175" s="444"/>
      <c r="AI175" s="444"/>
      <c r="AJ175" s="444"/>
      <c r="AK175" s="465"/>
      <c r="AL175" s="466"/>
      <c r="AM175" s="466"/>
      <c r="AN175" s="466"/>
      <c r="AO175" s="466"/>
      <c r="AP175" s="466"/>
      <c r="AQ175" s="466"/>
      <c r="AR175" s="467"/>
      <c r="AS175" s="232"/>
      <c r="AT175" s="232"/>
      <c r="AU175" s="232"/>
      <c r="AV175" s="232"/>
      <c r="AW175" s="232"/>
      <c r="AX175" s="232"/>
      <c r="AY175" s="232"/>
      <c r="AZ175" s="232"/>
      <c r="BA175" s="232"/>
      <c r="BB175" s="232"/>
      <c r="BC175" s="232"/>
      <c r="BD175" s="232"/>
      <c r="BE175" s="232"/>
      <c r="BF175" s="232"/>
      <c r="BG175" s="233"/>
      <c r="BL175" s="234"/>
      <c r="BM175" s="234"/>
      <c r="BN175" s="234"/>
      <c r="BO175" s="232"/>
      <c r="BP175" s="232"/>
    </row>
    <row r="176" spans="1:68">
      <c r="A176" s="231"/>
      <c r="B176" s="232"/>
      <c r="C176" s="232"/>
      <c r="G176" s="503"/>
      <c r="H176" s="503"/>
      <c r="I176" s="503"/>
      <c r="J176" s="503"/>
      <c r="K176" s="503"/>
      <c r="L176" s="503"/>
      <c r="M176" s="503"/>
      <c r="N176" s="503"/>
      <c r="O176" s="444"/>
      <c r="P176" s="444"/>
      <c r="Q176" s="444"/>
      <c r="R176" s="444"/>
      <c r="S176" s="444"/>
      <c r="T176" s="444"/>
      <c r="U176" s="444"/>
      <c r="V176" s="444"/>
      <c r="W176" s="444"/>
      <c r="X176" s="444"/>
      <c r="Y176" s="444"/>
      <c r="Z176" s="444"/>
      <c r="AA176" s="444"/>
      <c r="AB176" s="444"/>
      <c r="AC176" s="444"/>
      <c r="AD176" s="444"/>
      <c r="AE176" s="444"/>
      <c r="AF176" s="444"/>
      <c r="AG176" s="444"/>
      <c r="AH176" s="444"/>
      <c r="AI176" s="444"/>
      <c r="AJ176" s="444"/>
      <c r="AK176" s="459"/>
      <c r="AL176" s="460"/>
      <c r="AM176" s="460"/>
      <c r="AN176" s="460"/>
      <c r="AO176" s="460"/>
      <c r="AP176" s="460"/>
      <c r="AQ176" s="460"/>
      <c r="AR176" s="461"/>
      <c r="AS176" s="232"/>
      <c r="AT176" s="232"/>
      <c r="AU176" s="232"/>
      <c r="AV176" s="232"/>
      <c r="AW176" s="232"/>
      <c r="AX176" s="232"/>
      <c r="AY176" s="232"/>
      <c r="AZ176" s="232"/>
      <c r="BA176" s="232"/>
      <c r="BB176" s="232"/>
      <c r="BC176" s="232"/>
      <c r="BD176" s="232"/>
      <c r="BE176" s="232"/>
      <c r="BF176" s="232"/>
      <c r="BG176" s="233"/>
      <c r="BL176" s="234"/>
      <c r="BM176" s="234"/>
      <c r="BN176" s="234"/>
      <c r="BO176" s="232"/>
      <c r="BP176" s="232"/>
    </row>
    <row r="177" spans="1:68">
      <c r="A177" s="231"/>
      <c r="B177" s="232"/>
      <c r="C177" s="232"/>
      <c r="G177" s="503"/>
      <c r="H177" s="503"/>
      <c r="I177" s="503"/>
      <c r="J177" s="503"/>
      <c r="K177" s="503"/>
      <c r="L177" s="503"/>
      <c r="M177" s="503"/>
      <c r="N177" s="503"/>
      <c r="O177" s="444"/>
      <c r="P177" s="444"/>
      <c r="Q177" s="444"/>
      <c r="R177" s="444"/>
      <c r="S177" s="444"/>
      <c r="T177" s="444"/>
      <c r="U177" s="444"/>
      <c r="V177" s="444"/>
      <c r="W177" s="444"/>
      <c r="X177" s="444"/>
      <c r="Y177" s="444"/>
      <c r="Z177" s="444"/>
      <c r="AA177" s="444"/>
      <c r="AB177" s="444"/>
      <c r="AC177" s="444"/>
      <c r="AD177" s="444"/>
      <c r="AE177" s="444"/>
      <c r="AF177" s="444"/>
      <c r="AG177" s="444"/>
      <c r="AH177" s="444"/>
      <c r="AI177" s="444"/>
      <c r="AJ177" s="444"/>
      <c r="AK177" s="465"/>
      <c r="AL177" s="466"/>
      <c r="AM177" s="466"/>
      <c r="AN177" s="466"/>
      <c r="AO177" s="466"/>
      <c r="AP177" s="466"/>
      <c r="AQ177" s="466"/>
      <c r="AR177" s="467"/>
      <c r="AS177" s="232"/>
      <c r="AT177" s="232"/>
      <c r="AU177" s="232"/>
      <c r="AV177" s="232"/>
      <c r="AW177" s="232"/>
      <c r="AX177" s="232"/>
      <c r="AY177" s="232"/>
      <c r="AZ177" s="232"/>
      <c r="BA177" s="232"/>
      <c r="BB177" s="232"/>
      <c r="BC177" s="232"/>
      <c r="BD177" s="232"/>
      <c r="BE177" s="232"/>
      <c r="BF177" s="232"/>
      <c r="BG177" s="233"/>
      <c r="BL177" s="234"/>
      <c r="BM177" s="234"/>
      <c r="BN177" s="234"/>
      <c r="BO177" s="232"/>
      <c r="BP177" s="232"/>
    </row>
    <row r="178" spans="1:68">
      <c r="A178" s="231"/>
      <c r="B178" s="232"/>
      <c r="C178" s="232"/>
      <c r="G178" s="503"/>
      <c r="H178" s="503"/>
      <c r="I178" s="503"/>
      <c r="J178" s="503"/>
      <c r="K178" s="503"/>
      <c r="L178" s="503"/>
      <c r="M178" s="503"/>
      <c r="N178" s="503"/>
      <c r="O178" s="444"/>
      <c r="P178" s="444"/>
      <c r="Q178" s="444"/>
      <c r="R178" s="444"/>
      <c r="S178" s="444"/>
      <c r="T178" s="444"/>
      <c r="U178" s="444"/>
      <c r="V178" s="444"/>
      <c r="W178" s="444"/>
      <c r="X178" s="444"/>
      <c r="Y178" s="444"/>
      <c r="Z178" s="444"/>
      <c r="AA178" s="444"/>
      <c r="AB178" s="444"/>
      <c r="AC178" s="444"/>
      <c r="AD178" s="444"/>
      <c r="AE178" s="444"/>
      <c r="AF178" s="444"/>
      <c r="AG178" s="444"/>
      <c r="AH178" s="444"/>
      <c r="AI178" s="444"/>
      <c r="AJ178" s="444"/>
      <c r="AK178" s="459"/>
      <c r="AL178" s="460"/>
      <c r="AM178" s="460"/>
      <c r="AN178" s="460"/>
      <c r="AO178" s="460"/>
      <c r="AP178" s="460"/>
      <c r="AQ178" s="460"/>
      <c r="AR178" s="461"/>
      <c r="AS178" s="232"/>
      <c r="AT178" s="232"/>
      <c r="AU178" s="232"/>
      <c r="AV178" s="232"/>
      <c r="AW178" s="232"/>
      <c r="AX178" s="232"/>
      <c r="AY178" s="232"/>
      <c r="AZ178" s="232"/>
      <c r="BA178" s="232"/>
      <c r="BB178" s="232"/>
      <c r="BC178" s="232"/>
      <c r="BD178" s="232"/>
      <c r="BE178" s="232"/>
      <c r="BF178" s="232"/>
      <c r="BG178" s="233"/>
      <c r="BL178" s="234"/>
      <c r="BM178" s="234"/>
      <c r="BN178" s="234"/>
      <c r="BO178" s="232"/>
      <c r="BP178" s="232"/>
    </row>
    <row r="179" spans="1:68" ht="14.25" customHeight="1">
      <c r="A179" s="231"/>
      <c r="B179" s="232"/>
      <c r="C179" s="232"/>
      <c r="G179" s="503"/>
      <c r="H179" s="503"/>
      <c r="I179" s="503"/>
      <c r="J179" s="503"/>
      <c r="K179" s="503"/>
      <c r="L179" s="503"/>
      <c r="M179" s="503"/>
      <c r="N179" s="503"/>
      <c r="O179" s="444"/>
      <c r="P179" s="444"/>
      <c r="Q179" s="444"/>
      <c r="R179" s="444"/>
      <c r="S179" s="444"/>
      <c r="T179" s="444"/>
      <c r="U179" s="444"/>
      <c r="V179" s="444"/>
      <c r="W179" s="444"/>
      <c r="X179" s="444"/>
      <c r="Y179" s="444"/>
      <c r="Z179" s="444"/>
      <c r="AA179" s="444"/>
      <c r="AB179" s="444"/>
      <c r="AC179" s="444"/>
      <c r="AD179" s="444"/>
      <c r="AE179" s="444"/>
      <c r="AF179" s="444"/>
      <c r="AG179" s="444"/>
      <c r="AH179" s="444"/>
      <c r="AI179" s="444"/>
      <c r="AJ179" s="444"/>
      <c r="AK179" s="465"/>
      <c r="AL179" s="466"/>
      <c r="AM179" s="466"/>
      <c r="AN179" s="466"/>
      <c r="AO179" s="466"/>
      <c r="AP179" s="466"/>
      <c r="AQ179" s="466"/>
      <c r="AR179" s="467"/>
      <c r="AS179" s="232"/>
      <c r="AT179" s="232"/>
      <c r="AU179" s="232"/>
      <c r="AV179" s="232"/>
      <c r="AW179" s="232"/>
      <c r="AX179" s="232"/>
      <c r="AY179" s="232"/>
      <c r="AZ179" s="232"/>
      <c r="BA179" s="232"/>
      <c r="BB179" s="232"/>
      <c r="BC179" s="232"/>
      <c r="BD179" s="232"/>
      <c r="BE179" s="232"/>
      <c r="BF179" s="232"/>
      <c r="BG179" s="233"/>
      <c r="BL179" s="234"/>
      <c r="BM179" s="234"/>
      <c r="BN179" s="234"/>
      <c r="BO179" s="232"/>
      <c r="BP179" s="232"/>
    </row>
    <row r="180" spans="1:68">
      <c r="A180" s="231"/>
      <c r="B180" s="232"/>
      <c r="C180" s="232"/>
      <c r="G180" s="503"/>
      <c r="H180" s="503"/>
      <c r="I180" s="503"/>
      <c r="J180" s="503"/>
      <c r="K180" s="503"/>
      <c r="L180" s="503"/>
      <c r="M180" s="503"/>
      <c r="N180" s="503"/>
      <c r="O180" s="444"/>
      <c r="P180" s="444"/>
      <c r="Q180" s="444"/>
      <c r="R180" s="444"/>
      <c r="S180" s="444"/>
      <c r="T180" s="444"/>
      <c r="U180" s="444"/>
      <c r="V180" s="444"/>
      <c r="W180" s="444"/>
      <c r="X180" s="444"/>
      <c r="Y180" s="444"/>
      <c r="Z180" s="444"/>
      <c r="AA180" s="444"/>
      <c r="AB180" s="444"/>
      <c r="AC180" s="444"/>
      <c r="AD180" s="444"/>
      <c r="AE180" s="444"/>
      <c r="AF180" s="444"/>
      <c r="AG180" s="444"/>
      <c r="AH180" s="444"/>
      <c r="AI180" s="444"/>
      <c r="AJ180" s="444"/>
      <c r="AK180" s="459"/>
      <c r="AL180" s="460"/>
      <c r="AM180" s="460"/>
      <c r="AN180" s="460"/>
      <c r="AO180" s="460"/>
      <c r="AP180" s="460"/>
      <c r="AQ180" s="460"/>
      <c r="AR180" s="461"/>
      <c r="AS180" s="232"/>
      <c r="AT180" s="232"/>
      <c r="AU180" s="232"/>
      <c r="AV180" s="232"/>
      <c r="AW180" s="232"/>
      <c r="AX180" s="232"/>
      <c r="AY180" s="232"/>
      <c r="AZ180" s="232"/>
      <c r="BA180" s="232"/>
      <c r="BB180" s="232"/>
      <c r="BC180" s="232"/>
      <c r="BD180" s="232"/>
      <c r="BE180" s="232"/>
      <c r="BF180" s="232"/>
      <c r="BG180" s="233"/>
      <c r="BL180" s="234"/>
      <c r="BM180" s="234"/>
      <c r="BN180" s="234"/>
      <c r="BO180" s="232"/>
      <c r="BP180" s="232"/>
    </row>
    <row r="181" spans="1:68">
      <c r="A181" s="231"/>
      <c r="B181" s="232"/>
      <c r="C181" s="232"/>
      <c r="G181" s="503"/>
      <c r="H181" s="503"/>
      <c r="I181" s="503"/>
      <c r="J181" s="503"/>
      <c r="K181" s="503"/>
      <c r="L181" s="503"/>
      <c r="M181" s="503"/>
      <c r="N181" s="503"/>
      <c r="O181" s="444"/>
      <c r="P181" s="444"/>
      <c r="Q181" s="444"/>
      <c r="R181" s="444"/>
      <c r="S181" s="444"/>
      <c r="T181" s="444"/>
      <c r="U181" s="444"/>
      <c r="V181" s="444"/>
      <c r="W181" s="444"/>
      <c r="X181" s="444"/>
      <c r="Y181" s="444"/>
      <c r="Z181" s="444"/>
      <c r="AA181" s="444"/>
      <c r="AB181" s="444"/>
      <c r="AC181" s="444"/>
      <c r="AD181" s="444"/>
      <c r="AE181" s="444"/>
      <c r="AF181" s="444"/>
      <c r="AG181" s="444"/>
      <c r="AH181" s="444"/>
      <c r="AI181" s="444"/>
      <c r="AJ181" s="444"/>
      <c r="AK181" s="465"/>
      <c r="AL181" s="466"/>
      <c r="AM181" s="466"/>
      <c r="AN181" s="466"/>
      <c r="AO181" s="466"/>
      <c r="AP181" s="466"/>
      <c r="AQ181" s="466"/>
      <c r="AR181" s="467"/>
      <c r="AS181" s="232"/>
      <c r="AT181" s="232"/>
      <c r="AU181" s="232"/>
      <c r="AV181" s="232"/>
      <c r="AW181" s="232"/>
      <c r="AX181" s="232"/>
      <c r="AY181" s="232"/>
      <c r="AZ181" s="232"/>
      <c r="BA181" s="232"/>
      <c r="BB181" s="232"/>
      <c r="BC181" s="232"/>
      <c r="BD181" s="232"/>
      <c r="BE181" s="232"/>
      <c r="BF181" s="232"/>
      <c r="BG181" s="233"/>
      <c r="BL181" s="234"/>
      <c r="BM181" s="234"/>
      <c r="BN181" s="234"/>
      <c r="BO181" s="232"/>
      <c r="BP181" s="232"/>
    </row>
    <row r="182" spans="1:68">
      <c r="A182" s="231"/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  <c r="AD182" s="232"/>
      <c r="AE182" s="232"/>
      <c r="AF182" s="209"/>
      <c r="AG182" s="232"/>
      <c r="AH182" s="332"/>
      <c r="AI182" s="232"/>
      <c r="AJ182" s="232"/>
      <c r="AK182" s="232"/>
      <c r="AL182" s="232"/>
      <c r="AM182" s="232"/>
      <c r="AN182" s="232"/>
      <c r="AO182" s="232"/>
      <c r="AP182" s="232"/>
      <c r="AQ182" s="232"/>
      <c r="AR182" s="232"/>
      <c r="AS182" s="232"/>
      <c r="AT182" s="232"/>
      <c r="AU182" s="232"/>
      <c r="AV182" s="232"/>
      <c r="AW182" s="232"/>
      <c r="AX182" s="232"/>
      <c r="AY182" s="232"/>
      <c r="AZ182" s="232"/>
      <c r="BA182" s="232"/>
      <c r="BB182" s="232"/>
      <c r="BC182" s="232"/>
      <c r="BD182" s="232"/>
      <c r="BE182" s="232"/>
      <c r="BF182" s="232"/>
      <c r="BG182" s="233"/>
      <c r="BL182" s="234"/>
      <c r="BM182" s="234"/>
      <c r="BN182" s="234"/>
      <c r="BO182" s="232"/>
      <c r="BP182" s="232"/>
    </row>
    <row r="183" spans="1:68" ht="15.75" customHeight="1" thickBot="1">
      <c r="A183" s="256"/>
      <c r="B183" s="257"/>
      <c r="C183" s="257"/>
      <c r="D183" s="257"/>
      <c r="E183" s="257"/>
      <c r="F183" s="257"/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/>
      <c r="U183" s="257"/>
      <c r="V183" s="257"/>
      <c r="W183" s="257"/>
      <c r="X183" s="257"/>
      <c r="Y183" s="257"/>
      <c r="Z183" s="257"/>
      <c r="AA183" s="257"/>
      <c r="AB183" s="257"/>
      <c r="AC183" s="257"/>
      <c r="AD183" s="257"/>
      <c r="AE183" s="257"/>
      <c r="AF183" s="358"/>
      <c r="AG183" s="257"/>
      <c r="AH183" s="359"/>
      <c r="AI183" s="257"/>
      <c r="AJ183" s="257"/>
      <c r="AK183" s="257"/>
      <c r="AL183" s="257"/>
      <c r="AM183" s="257"/>
      <c r="AN183" s="257"/>
      <c r="AO183" s="257"/>
      <c r="AP183" s="257"/>
      <c r="AQ183" s="257"/>
      <c r="AR183" s="257"/>
      <c r="AS183" s="257"/>
      <c r="AT183" s="257"/>
      <c r="AU183" s="257"/>
      <c r="AV183" s="257"/>
      <c r="AW183" s="257"/>
      <c r="AX183" s="257"/>
      <c r="AY183" s="257"/>
      <c r="AZ183" s="257"/>
      <c r="BA183" s="257"/>
      <c r="BB183" s="257"/>
      <c r="BC183" s="257"/>
      <c r="BD183" s="257"/>
      <c r="BE183" s="257"/>
      <c r="BF183" s="257"/>
      <c r="BG183" s="259"/>
      <c r="BL183" s="234"/>
      <c r="BM183" s="234"/>
      <c r="BN183" s="234"/>
      <c r="BO183" s="232"/>
      <c r="BP183" s="232"/>
    </row>
    <row r="184" spans="1:68">
      <c r="AF184" s="330"/>
      <c r="AH184" s="332"/>
      <c r="BL184" s="234"/>
      <c r="BM184" s="234"/>
      <c r="BN184" s="271"/>
      <c r="BO184" s="232"/>
      <c r="BP184" s="232"/>
    </row>
    <row r="185" spans="1:68">
      <c r="AF185" s="330"/>
      <c r="AH185" s="332"/>
      <c r="BL185" s="234"/>
      <c r="BM185" s="234"/>
      <c r="BN185" s="271"/>
      <c r="BO185" s="232"/>
      <c r="BP185" s="232"/>
    </row>
    <row r="186" spans="1:68">
      <c r="BL186" s="262"/>
      <c r="BM186" s="234"/>
      <c r="BN186" s="234"/>
      <c r="BO186" s="232"/>
    </row>
    <row r="187" spans="1:68">
      <c r="BL187" s="262"/>
      <c r="BM187" s="234"/>
      <c r="BN187" s="234"/>
      <c r="BO187" s="232"/>
    </row>
    <row r="188" spans="1:68">
      <c r="BL188" s="262"/>
      <c r="BM188" s="234"/>
      <c r="BN188" s="234"/>
      <c r="BO188" s="232"/>
    </row>
    <row r="189" spans="1:68">
      <c r="BL189" s="262"/>
      <c r="BM189" s="234"/>
      <c r="BN189" s="234"/>
      <c r="BO189" s="232"/>
    </row>
    <row r="190" spans="1:68">
      <c r="BL190" s="262"/>
      <c r="BM190" s="234"/>
      <c r="BN190" s="234"/>
      <c r="BO190" s="232"/>
    </row>
    <row r="191" spans="1:68">
      <c r="BL191" s="262"/>
      <c r="BM191" s="234"/>
      <c r="BN191" s="234"/>
      <c r="BO191" s="232"/>
    </row>
    <row r="192" spans="1:68">
      <c r="BM192" s="232"/>
      <c r="BN192" s="232"/>
      <c r="BO192" s="232"/>
    </row>
    <row r="193" spans="65:67">
      <c r="BM193" s="232"/>
      <c r="BN193" s="232"/>
      <c r="BO193" s="232"/>
    </row>
    <row r="194" spans="65:67">
      <c r="BM194" s="232"/>
      <c r="BN194" s="232"/>
      <c r="BO194" s="232"/>
    </row>
  </sheetData>
  <sheetProtection password="D51B" sheet="1" objects="1" scenarios="1" formatColumns="0" formatRows="0"/>
  <customSheetViews>
    <customSheetView guid="{329F5593-0D6B-4C21-9FD0-52C333171BDF}" scale="75" showPageBreaks="1" showGridLines="0" printArea="1" hiddenRows="1" view="pageBreakPreview">
      <selection activeCell="P1" sqref="P1:AS4"/>
      <rowBreaks count="1" manualBreakCount="1">
        <brk id="161" max="56" man="1"/>
      </rowBreaks>
      <colBreaks count="1" manualBreakCount="1">
        <brk id="57" max="1048575" man="1"/>
      </colBreaks>
      <pageMargins left="0.19685039370078741" right="0.23622047244094491" top="0.19685039370078741" bottom="0.19685039370078741" header="0.31496062992125984" footer="0.31496062992125984"/>
      <printOptions horizontalCentered="1" verticalCentered="1"/>
      <pageSetup paperSize="14" scale="31" orientation="portrait" horizontalDpi="4294967294" verticalDpi="4294967294" r:id="rId1"/>
      <headerFooter>
        <oddFooter>&amp;R&amp;"Arial Narrow,Normal"&amp;7Fecha de versión: 10 de octubre de 2017</oddFooter>
      </headerFooter>
    </customSheetView>
  </customSheetViews>
  <mergeCells count="464">
    <mergeCell ref="P1:BG4"/>
    <mergeCell ref="J73:R73"/>
    <mergeCell ref="W73:AF73"/>
    <mergeCell ref="A68:BG68"/>
    <mergeCell ref="AL82:AL84"/>
    <mergeCell ref="AL85:AL87"/>
    <mergeCell ref="AL88:AL90"/>
    <mergeCell ref="AL91:AL93"/>
    <mergeCell ref="AL96:AL98"/>
    <mergeCell ref="AL99:AL101"/>
    <mergeCell ref="AO82:AO84"/>
    <mergeCell ref="AO85:AO87"/>
    <mergeCell ref="AJ85:AK87"/>
    <mergeCell ref="AO88:AO90"/>
    <mergeCell ref="AO91:AO93"/>
    <mergeCell ref="AM88:AM90"/>
    <mergeCell ref="AM91:AM93"/>
    <mergeCell ref="AJ88:AK90"/>
    <mergeCell ref="AJ91:AK93"/>
    <mergeCell ref="AN82:AN84"/>
    <mergeCell ref="AN85:AN87"/>
    <mergeCell ref="AN88:AN90"/>
    <mergeCell ref="AN91:AN93"/>
    <mergeCell ref="AM82:AM84"/>
    <mergeCell ref="AM85:AM87"/>
    <mergeCell ref="J102:W104"/>
    <mergeCell ref="J105:W107"/>
    <mergeCell ref="AM96:AM98"/>
    <mergeCell ref="AN96:AN98"/>
    <mergeCell ref="AO96:AO98"/>
    <mergeCell ref="A168:BG168"/>
    <mergeCell ref="D154:D156"/>
    <mergeCell ref="E156:F156"/>
    <mergeCell ref="G157:K157"/>
    <mergeCell ref="L162:AD162"/>
    <mergeCell ref="D162:K162"/>
    <mergeCell ref="D163:K165"/>
    <mergeCell ref="L163:AD165"/>
    <mergeCell ref="AF99:AG101"/>
    <mergeCell ref="AH99:AI101"/>
    <mergeCell ref="AF102:AG104"/>
    <mergeCell ref="AH102:AI104"/>
    <mergeCell ref="F97:I97"/>
    <mergeCell ref="C98:E98"/>
    <mergeCell ref="F98:I98"/>
    <mergeCell ref="Z96:AA98"/>
    <mergeCell ref="AL102:AL104"/>
    <mergeCell ref="AL105:AL107"/>
    <mergeCell ref="AF105:AG107"/>
    <mergeCell ref="J82:W84"/>
    <mergeCell ref="J85:W87"/>
    <mergeCell ref="J88:W90"/>
    <mergeCell ref="J91:W93"/>
    <mergeCell ref="Z91:AA93"/>
    <mergeCell ref="AB91:AC93"/>
    <mergeCell ref="AD91:AE93"/>
    <mergeCell ref="AF91:AG93"/>
    <mergeCell ref="AH91:AI93"/>
    <mergeCell ref="Z88:AA90"/>
    <mergeCell ref="AJ81:AK81"/>
    <mergeCell ref="AJ82:AK84"/>
    <mergeCell ref="H65:I65"/>
    <mergeCell ref="AH82:AI84"/>
    <mergeCell ref="B81:I81"/>
    <mergeCell ref="J81:W81"/>
    <mergeCell ref="Z82:AA84"/>
    <mergeCell ref="C93:E93"/>
    <mergeCell ref="F85:I85"/>
    <mergeCell ref="F86:I86"/>
    <mergeCell ref="F87:I87"/>
    <mergeCell ref="F89:I89"/>
    <mergeCell ref="F90:I90"/>
    <mergeCell ref="F91:I91"/>
    <mergeCell ref="F92:I92"/>
    <mergeCell ref="F93:I93"/>
    <mergeCell ref="X91:Y93"/>
    <mergeCell ref="F65:G65"/>
    <mergeCell ref="X81:Y81"/>
    <mergeCell ref="Z81:AA81"/>
    <mergeCell ref="AB81:AC81"/>
    <mergeCell ref="AD81:AE81"/>
    <mergeCell ref="F88:I88"/>
    <mergeCell ref="X88:Y90"/>
    <mergeCell ref="Y34:AH34"/>
    <mergeCell ref="D28:X28"/>
    <mergeCell ref="J29:X29"/>
    <mergeCell ref="J30:X30"/>
    <mergeCell ref="J31:X31"/>
    <mergeCell ref="J32:X32"/>
    <mergeCell ref="J33:X33"/>
    <mergeCell ref="J34:X34"/>
    <mergeCell ref="D32:I32"/>
    <mergeCell ref="C106:E106"/>
    <mergeCell ref="F106:I106"/>
    <mergeCell ref="C107:E107"/>
    <mergeCell ref="F107:I107"/>
    <mergeCell ref="J128:P128"/>
    <mergeCell ref="R127:W127"/>
    <mergeCell ref="R128:W128"/>
    <mergeCell ref="A139:BG139"/>
    <mergeCell ref="B105:B107"/>
    <mergeCell ref="P111:AB111"/>
    <mergeCell ref="P110:AB110"/>
    <mergeCell ref="AC110:AN110"/>
    <mergeCell ref="AC111:AN111"/>
    <mergeCell ref="BN129:BP129"/>
    <mergeCell ref="BM124:BO125"/>
    <mergeCell ref="AH105:AI107"/>
    <mergeCell ref="AB105:AC107"/>
    <mergeCell ref="AD105:AE107"/>
    <mergeCell ref="J135:P135"/>
    <mergeCell ref="AA132:AA133"/>
    <mergeCell ref="AB132:AC133"/>
    <mergeCell ref="AD132:AE133"/>
    <mergeCell ref="AF132:AG133"/>
    <mergeCell ref="AH132:AI133"/>
    <mergeCell ref="AJ132:AK133"/>
    <mergeCell ref="AA134:AA135"/>
    <mergeCell ref="AB134:AC135"/>
    <mergeCell ref="AD134:AE135"/>
    <mergeCell ref="AF134:AG135"/>
    <mergeCell ref="AH134:AI135"/>
    <mergeCell ref="AF125:AG125"/>
    <mergeCell ref="AH125:AI125"/>
    <mergeCell ref="AJ125:AK125"/>
    <mergeCell ref="R132:W132"/>
    <mergeCell ref="R134:W134"/>
    <mergeCell ref="R135:W135"/>
    <mergeCell ref="BO113:BQ113"/>
    <mergeCell ref="BV125:BV126"/>
    <mergeCell ref="R131:W131"/>
    <mergeCell ref="AA130:AA131"/>
    <mergeCell ref="AB130:AC131"/>
    <mergeCell ref="AD130:AE131"/>
    <mergeCell ref="AF130:AG131"/>
    <mergeCell ref="AH130:AI131"/>
    <mergeCell ref="AJ130:AK131"/>
    <mergeCell ref="AN128:AZ129"/>
    <mergeCell ref="AA128:AA129"/>
    <mergeCell ref="AB128:AC129"/>
    <mergeCell ref="AD128:AE129"/>
    <mergeCell ref="AF128:AG129"/>
    <mergeCell ref="AH128:AI129"/>
    <mergeCell ref="AJ128:AK129"/>
    <mergeCell ref="Z126:Z135"/>
    <mergeCell ref="AA126:AA127"/>
    <mergeCell ref="AB126:AC127"/>
    <mergeCell ref="AD126:AE127"/>
    <mergeCell ref="AF126:AG127"/>
    <mergeCell ref="AH126:AI127"/>
    <mergeCell ref="AJ126:AK127"/>
    <mergeCell ref="AJ134:AK135"/>
    <mergeCell ref="BU125:BU126"/>
    <mergeCell ref="AH53:AI54"/>
    <mergeCell ref="AF81:AG81"/>
    <mergeCell ref="AH81:AI81"/>
    <mergeCell ref="X82:Y84"/>
    <mergeCell ref="AB88:AC90"/>
    <mergeCell ref="AD88:AE90"/>
    <mergeCell ref="AF88:AG90"/>
    <mergeCell ref="AH88:AI90"/>
    <mergeCell ref="AB82:AC84"/>
    <mergeCell ref="AD82:AE84"/>
    <mergeCell ref="AF82:AG84"/>
    <mergeCell ref="AF51:AG52"/>
    <mergeCell ref="AH51:AI52"/>
    <mergeCell ref="AJ51:AK52"/>
    <mergeCell ref="BU45:BU46"/>
    <mergeCell ref="BV45:BV46"/>
    <mergeCell ref="AD51:AE52"/>
    <mergeCell ref="D46:G46"/>
    <mergeCell ref="AB47:AK47"/>
    <mergeCell ref="AB48:AC48"/>
    <mergeCell ref="AD48:AE48"/>
    <mergeCell ref="AF48:AG48"/>
    <mergeCell ref="AH48:AI48"/>
    <mergeCell ref="AJ48:AK48"/>
    <mergeCell ref="A47:H47"/>
    <mergeCell ref="BM44:BO45"/>
    <mergeCell ref="Z45:AK45"/>
    <mergeCell ref="A44:BG44"/>
    <mergeCell ref="D61:I61"/>
    <mergeCell ref="J54:P54"/>
    <mergeCell ref="I58:X58"/>
    <mergeCell ref="AJ55:AK56"/>
    <mergeCell ref="AA57:AA58"/>
    <mergeCell ref="AB57:AC58"/>
    <mergeCell ref="AD57:AE58"/>
    <mergeCell ref="AF57:AG58"/>
    <mergeCell ref="AH57:AI58"/>
    <mergeCell ref="AJ57:AK58"/>
    <mergeCell ref="A57:H57"/>
    <mergeCell ref="Z49:Z58"/>
    <mergeCell ref="AA49:AA50"/>
    <mergeCell ref="AB49:AC50"/>
    <mergeCell ref="AD49:AE50"/>
    <mergeCell ref="AF49:AG50"/>
    <mergeCell ref="AH49:AI50"/>
    <mergeCell ref="R52:W52"/>
    <mergeCell ref="R53:W53"/>
    <mergeCell ref="AF55:AG56"/>
    <mergeCell ref="AH55:AI56"/>
    <mergeCell ref="R55:W55"/>
    <mergeCell ref="AA55:AA56"/>
    <mergeCell ref="AB55:AC56"/>
    <mergeCell ref="D31:I31"/>
    <mergeCell ref="J19:L19"/>
    <mergeCell ref="AI30:BC30"/>
    <mergeCell ref="K10:AJ10"/>
    <mergeCell ref="D16:BE16"/>
    <mergeCell ref="D18:H18"/>
    <mergeCell ref="AI33:BC33"/>
    <mergeCell ref="O18:AK18"/>
    <mergeCell ref="A15:BG15"/>
    <mergeCell ref="AI32:BC32"/>
    <mergeCell ref="AS11:BE11"/>
    <mergeCell ref="AO25:BC25"/>
    <mergeCell ref="D25:AM25"/>
    <mergeCell ref="D24:AM24"/>
    <mergeCell ref="AO24:BC24"/>
    <mergeCell ref="Y28:BC28"/>
    <mergeCell ref="Y29:AH29"/>
    <mergeCell ref="Y30:AH30"/>
    <mergeCell ref="Y31:AH31"/>
    <mergeCell ref="Y32:AH32"/>
    <mergeCell ref="Y33:AH33"/>
    <mergeCell ref="D19:H19"/>
    <mergeCell ref="D22:BC22"/>
    <mergeCell ref="D17:BC17"/>
    <mergeCell ref="AF53:AG54"/>
    <mergeCell ref="K6:BD6"/>
    <mergeCell ref="D6:G6"/>
    <mergeCell ref="AI31:BC31"/>
    <mergeCell ref="AI29:BC29"/>
    <mergeCell ref="R54:W54"/>
    <mergeCell ref="AA53:AA54"/>
    <mergeCell ref="AB53:AC54"/>
    <mergeCell ref="AA51:AA52"/>
    <mergeCell ref="AB51:AC52"/>
    <mergeCell ref="R51:W51"/>
    <mergeCell ref="AJ53:AK54"/>
    <mergeCell ref="AN51:AZ51"/>
    <mergeCell ref="AD53:AE54"/>
    <mergeCell ref="AN52:AZ53"/>
    <mergeCell ref="AJ49:AK50"/>
    <mergeCell ref="AI34:BC34"/>
    <mergeCell ref="D33:I33"/>
    <mergeCell ref="D29:I29"/>
    <mergeCell ref="K8:BD8"/>
    <mergeCell ref="D10:I10"/>
    <mergeCell ref="I18:N18"/>
    <mergeCell ref="D21:BE21"/>
    <mergeCell ref="D8:G8"/>
    <mergeCell ref="C90:E90"/>
    <mergeCell ref="C91:E91"/>
    <mergeCell ref="C92:E92"/>
    <mergeCell ref="D39:BC39"/>
    <mergeCell ref="D40:BC40"/>
    <mergeCell ref="D41:BC41"/>
    <mergeCell ref="D42:BC42"/>
    <mergeCell ref="R62:W62"/>
    <mergeCell ref="R63:W63"/>
    <mergeCell ref="R64:W64"/>
    <mergeCell ref="J63:P63"/>
    <mergeCell ref="A79:BG79"/>
    <mergeCell ref="X85:Y87"/>
    <mergeCell ref="Z85:AA87"/>
    <mergeCell ref="AB85:AC87"/>
    <mergeCell ref="AD85:AE87"/>
    <mergeCell ref="AF85:AG87"/>
    <mergeCell ref="AH85:AI87"/>
    <mergeCell ref="R59:W59"/>
    <mergeCell ref="AD55:AE56"/>
    <mergeCell ref="I57:T57"/>
    <mergeCell ref="AP82:AP84"/>
    <mergeCell ref="AP85:AP87"/>
    <mergeCell ref="D52:I52"/>
    <mergeCell ref="F103:I103"/>
    <mergeCell ref="C104:E104"/>
    <mergeCell ref="F104:I104"/>
    <mergeCell ref="C97:E97"/>
    <mergeCell ref="D27:BC27"/>
    <mergeCell ref="D38:BC38"/>
    <mergeCell ref="B96:B98"/>
    <mergeCell ref="C96:E96"/>
    <mergeCell ref="F96:I96"/>
    <mergeCell ref="F82:I82"/>
    <mergeCell ref="F83:I83"/>
    <mergeCell ref="F84:I84"/>
    <mergeCell ref="C82:E82"/>
    <mergeCell ref="C83:E83"/>
    <mergeCell ref="C84:E84"/>
    <mergeCell ref="C85:E85"/>
    <mergeCell ref="B82:B84"/>
    <mergeCell ref="B85:B87"/>
    <mergeCell ref="B88:B90"/>
    <mergeCell ref="B91:B93"/>
    <mergeCell ref="C86:E86"/>
    <mergeCell ref="C87:E87"/>
    <mergeCell ref="C88:E88"/>
    <mergeCell ref="C89:E89"/>
    <mergeCell ref="J99:W101"/>
    <mergeCell ref="B102:B104"/>
    <mergeCell ref="C102:E102"/>
    <mergeCell ref="F102:I102"/>
    <mergeCell ref="E154:F154"/>
    <mergeCell ref="E155:F155"/>
    <mergeCell ref="G151:K151"/>
    <mergeCell ref="G152:K152"/>
    <mergeCell ref="G153:K153"/>
    <mergeCell ref="G154:K154"/>
    <mergeCell ref="G155:K155"/>
    <mergeCell ref="F105:I105"/>
    <mergeCell ref="D148:D150"/>
    <mergeCell ref="D151:D153"/>
    <mergeCell ref="E145:F145"/>
    <mergeCell ref="E146:F146"/>
    <mergeCell ref="E147:F147"/>
    <mergeCell ref="E148:F148"/>
    <mergeCell ref="E149:F149"/>
    <mergeCell ref="E150:F150"/>
    <mergeCell ref="G145:K145"/>
    <mergeCell ref="G146:K146"/>
    <mergeCell ref="E151:F151"/>
    <mergeCell ref="C103:E103"/>
    <mergeCell ref="AF96:AG98"/>
    <mergeCell ref="AH96:AI98"/>
    <mergeCell ref="X96:Y98"/>
    <mergeCell ref="AH95:AI95"/>
    <mergeCell ref="AD95:AE95"/>
    <mergeCell ref="AF95:AG95"/>
    <mergeCell ref="B95:I95"/>
    <mergeCell ref="J95:W95"/>
    <mergeCell ref="X95:Y95"/>
    <mergeCell ref="Z95:AA95"/>
    <mergeCell ref="AB95:AC95"/>
    <mergeCell ref="AB96:AC98"/>
    <mergeCell ref="AD96:AE98"/>
    <mergeCell ref="J96:W98"/>
    <mergeCell ref="O176:AJ177"/>
    <mergeCell ref="AK176:AR177"/>
    <mergeCell ref="G171:N171"/>
    <mergeCell ref="O178:AJ179"/>
    <mergeCell ref="AK178:AR179"/>
    <mergeCell ref="AQ96:AQ107"/>
    <mergeCell ref="AJ99:AK101"/>
    <mergeCell ref="AM99:AM101"/>
    <mergeCell ref="AN99:AN101"/>
    <mergeCell ref="AO99:AO101"/>
    <mergeCell ref="AJ102:AK104"/>
    <mergeCell ref="AM102:AM104"/>
    <mergeCell ref="AN102:AN104"/>
    <mergeCell ref="AO102:AO104"/>
    <mergeCell ref="AJ105:AK107"/>
    <mergeCell ref="AM105:AM107"/>
    <mergeCell ref="AN105:AN107"/>
    <mergeCell ref="AO105:AO107"/>
    <mergeCell ref="A159:BG159"/>
    <mergeCell ref="G147:K147"/>
    <mergeCell ref="G148:K148"/>
    <mergeCell ref="G149:K149"/>
    <mergeCell ref="G150:K150"/>
    <mergeCell ref="G156:K156"/>
    <mergeCell ref="O180:AJ181"/>
    <mergeCell ref="AK180:AR181"/>
    <mergeCell ref="A48:F48"/>
    <mergeCell ref="A49:F49"/>
    <mergeCell ref="A1:O4"/>
    <mergeCell ref="I48:X48"/>
    <mergeCell ref="AH144:AM144"/>
    <mergeCell ref="AH145:AM147"/>
    <mergeCell ref="AH148:AM150"/>
    <mergeCell ref="G172:N181"/>
    <mergeCell ref="L145:AG147"/>
    <mergeCell ref="L144:AG144"/>
    <mergeCell ref="L148:AG150"/>
    <mergeCell ref="L151:AG153"/>
    <mergeCell ref="L154:AG156"/>
    <mergeCell ref="O171:AJ171"/>
    <mergeCell ref="AK171:AR171"/>
    <mergeCell ref="O172:AJ173"/>
    <mergeCell ref="AK172:AR173"/>
    <mergeCell ref="O174:AJ175"/>
    <mergeCell ref="AK174:AR175"/>
    <mergeCell ref="C105:E105"/>
    <mergeCell ref="X105:Y107"/>
    <mergeCell ref="Z105:AA107"/>
    <mergeCell ref="E152:F152"/>
    <mergeCell ref="E153:F153"/>
    <mergeCell ref="AS10:BD10"/>
    <mergeCell ref="AN10:AO10"/>
    <mergeCell ref="AR144:AU144"/>
    <mergeCell ref="AO144:AQ144"/>
    <mergeCell ref="X102:Y104"/>
    <mergeCell ref="Z102:AA104"/>
    <mergeCell ref="AB102:AC104"/>
    <mergeCell ref="AD102:AE104"/>
    <mergeCell ref="D37:BC37"/>
    <mergeCell ref="D34:I34"/>
    <mergeCell ref="D35:BC36"/>
    <mergeCell ref="V13:AJ13"/>
    <mergeCell ref="M13:T13"/>
    <mergeCell ref="D30:I30"/>
    <mergeCell ref="O19:AN19"/>
    <mergeCell ref="AQ19:BC19"/>
    <mergeCell ref="AO18:BF18"/>
    <mergeCell ref="AN151:AN153"/>
    <mergeCell ref="AN154:AN156"/>
    <mergeCell ref="AO145:AQ147"/>
    <mergeCell ref="AO148:AQ150"/>
    <mergeCell ref="AO151:AQ153"/>
    <mergeCell ref="AO154:AQ156"/>
    <mergeCell ref="AR145:AU147"/>
    <mergeCell ref="AR148:AU150"/>
    <mergeCell ref="AR151:AU153"/>
    <mergeCell ref="AR154:AU156"/>
    <mergeCell ref="AE162:BA162"/>
    <mergeCell ref="AE163:BA165"/>
    <mergeCell ref="C116:R116"/>
    <mergeCell ref="D145:D147"/>
    <mergeCell ref="Z122:AK122"/>
    <mergeCell ref="D123:G123"/>
    <mergeCell ref="AB125:AC125"/>
    <mergeCell ref="AD125:AE125"/>
    <mergeCell ref="AN127:AZ127"/>
    <mergeCell ref="R133:W133"/>
    <mergeCell ref="R124:W124"/>
    <mergeCell ref="E126:P126"/>
    <mergeCell ref="D144:K144"/>
    <mergeCell ref="D143:K143"/>
    <mergeCell ref="AH151:AM153"/>
    <mergeCell ref="AH154:AM156"/>
    <mergeCell ref="R125:W125"/>
    <mergeCell ref="R126:W126"/>
    <mergeCell ref="AB124:AK124"/>
    <mergeCell ref="B118:F118"/>
    <mergeCell ref="L118:P118"/>
    <mergeCell ref="Q118:R118"/>
    <mergeCell ref="AN145:AN147"/>
    <mergeCell ref="AN148:AN150"/>
    <mergeCell ref="BM115:BM117"/>
    <mergeCell ref="BX82:BX86"/>
    <mergeCell ref="BX96:BX100"/>
    <mergeCell ref="AP88:AP90"/>
    <mergeCell ref="AP91:AP93"/>
    <mergeCell ref="AP96:AP98"/>
    <mergeCell ref="AP99:AP101"/>
    <mergeCell ref="AP102:AP104"/>
    <mergeCell ref="AP105:AP107"/>
    <mergeCell ref="AQ82:AQ93"/>
    <mergeCell ref="A114:BG114"/>
    <mergeCell ref="B99:B101"/>
    <mergeCell ref="AJ95:AK95"/>
    <mergeCell ref="AJ96:AK98"/>
    <mergeCell ref="C99:E99"/>
    <mergeCell ref="F99:I99"/>
    <mergeCell ref="X99:Y101"/>
    <mergeCell ref="Z99:AA101"/>
    <mergeCell ref="AB99:AC101"/>
    <mergeCell ref="AD99:AE101"/>
    <mergeCell ref="C100:E100"/>
    <mergeCell ref="F100:I100"/>
    <mergeCell ref="C101:E101"/>
    <mergeCell ref="F101:I101"/>
  </mergeCells>
  <conditionalFormatting sqref="AK13:AL13">
    <cfRule type="expression" dxfId="455" priority="444">
      <formula>$BN$185=1</formula>
    </cfRule>
  </conditionalFormatting>
  <conditionalFormatting sqref="AQ19">
    <cfRule type="expression" dxfId="454" priority="397">
      <formula>$AK$13&lt;&gt;1</formula>
    </cfRule>
  </conditionalFormatting>
  <conditionalFormatting sqref="G49:W49">
    <cfRule type="expression" dxfId="453" priority="285">
      <formula>$I$48&lt;&gt;""</formula>
    </cfRule>
  </conditionalFormatting>
  <conditionalFormatting sqref="D61">
    <cfRule type="expression" dxfId="452" priority="280">
      <formula>$AK$13&lt;&gt;1</formula>
    </cfRule>
  </conditionalFormatting>
  <conditionalFormatting sqref="B82:E82 B83:B93">
    <cfRule type="expression" dxfId="451" priority="171">
      <formula>$AK$13&lt;&gt;4</formula>
    </cfRule>
  </conditionalFormatting>
  <conditionalFormatting sqref="C97:E107">
    <cfRule type="expression" dxfId="450" priority="108">
      <formula>$AK$13&lt;&gt;4</formula>
    </cfRule>
  </conditionalFormatting>
  <conditionalFormatting sqref="F97:I107">
    <cfRule type="expression" dxfId="449" priority="101">
      <formula>$AK$13&lt;&gt;4</formula>
    </cfRule>
  </conditionalFormatting>
  <conditionalFormatting sqref="C83:E93">
    <cfRule type="expression" dxfId="448" priority="137">
      <formula>$AK$13&lt;&gt;4</formula>
    </cfRule>
  </conditionalFormatting>
  <conditionalFormatting sqref="F83:I93">
    <cfRule type="expression" dxfId="447" priority="136">
      <formula>$AK$13&lt;&gt;4</formula>
    </cfRule>
  </conditionalFormatting>
  <conditionalFormatting sqref="B96:E96 B97:B107">
    <cfRule type="expression" dxfId="446" priority="111">
      <formula>$AK$13&lt;&gt;4</formula>
    </cfRule>
  </conditionalFormatting>
  <conditionalFormatting sqref="F96:I96">
    <cfRule type="expression" dxfId="445" priority="102">
      <formula>$AK$13&lt;&gt;4</formula>
    </cfRule>
  </conditionalFormatting>
  <conditionalFormatting sqref="B95:I95">
    <cfRule type="expression" dxfId="444" priority="90">
      <formula>$AK$13&lt;&gt;4</formula>
    </cfRule>
  </conditionalFormatting>
  <conditionalFormatting sqref="G145:K156">
    <cfRule type="expression" dxfId="443" priority="85">
      <formula>$AK$13&lt;&gt;4</formula>
    </cfRule>
    <cfRule type="expression" dxfId="442" priority="88">
      <formula>$AK$13&lt;&gt;4</formula>
    </cfRule>
  </conditionalFormatting>
  <conditionalFormatting sqref="F82:I82">
    <cfRule type="expression" dxfId="441" priority="84">
      <formula>$AK$13&lt;&gt;4</formula>
    </cfRule>
  </conditionalFormatting>
  <conditionalFormatting sqref="D145:F145 D146:D156">
    <cfRule type="expression" dxfId="440" priority="83">
      <formula>$AK$13&lt;&gt;4</formula>
    </cfRule>
  </conditionalFormatting>
  <conditionalFormatting sqref="E146:F156">
    <cfRule type="expression" dxfId="439" priority="82">
      <formula>$AK$13&lt;&gt;4</formula>
    </cfRule>
  </conditionalFormatting>
  <conditionalFormatting sqref="D144:K144">
    <cfRule type="expression" dxfId="438" priority="79">
      <formula>$AK$13&lt;&gt;4</formula>
    </cfRule>
  </conditionalFormatting>
  <conditionalFormatting sqref="D142:K143">
    <cfRule type="expression" dxfId="437" priority="75">
      <formula>$AK$13&lt;&gt;4</formula>
    </cfRule>
  </conditionalFormatting>
  <conditionalFormatting sqref="L143">
    <cfRule type="expression" dxfId="436" priority="74">
      <formula>$AK$13&lt;&gt;4</formula>
    </cfRule>
  </conditionalFormatting>
  <conditionalFormatting sqref="AN52:AZ53">
    <cfRule type="expression" dxfId="435" priority="71">
      <formula>$AN$52="Extrema"</formula>
    </cfRule>
  </conditionalFormatting>
  <conditionalFormatting sqref="AN128:AZ129">
    <cfRule type="expression" dxfId="434" priority="63">
      <formula>$AN$128="Extrema"</formula>
    </cfRule>
  </conditionalFormatting>
  <conditionalFormatting sqref="I58:X58">
    <cfRule type="expression" dxfId="433" priority="59">
      <formula>$AK$13=1</formula>
    </cfRule>
  </conditionalFormatting>
  <conditionalFormatting sqref="B81:I81">
    <cfRule type="expression" dxfId="432" priority="35">
      <formula>$AK$13&lt;&gt;4</formula>
    </cfRule>
  </conditionalFormatting>
  <conditionalFormatting sqref="N72:Q72 W73">
    <cfRule type="expression" dxfId="431" priority="518">
      <formula>#REF!="X"</formula>
    </cfRule>
  </conditionalFormatting>
  <dataValidations count="45">
    <dataValidation type="list" allowBlank="1" showInputMessage="1" showErrorMessage="1" sqref="J19:L19">
      <formula1>Preposiciones</formula1>
    </dataValidation>
    <dataValidation type="list" allowBlank="1" showInputMessage="1" showErrorMessage="1" sqref="AJ73">
      <formula1>x</formula1>
    </dataValidation>
    <dataValidation type="list" allowBlank="1" showInputMessage="1" showErrorMessage="1" sqref="I48">
      <formula1>Probabilidad_factibilidad</formula1>
    </dataValidation>
    <dataValidation allowBlank="1" showInputMessage="1" showErrorMessage="1" prompt="Es una actividad del HACER del proceso en la que se debe ejercer un control para prevenir la materializacion de riesgo" sqref="D17 BD17"/>
    <dataValidation operator="greaterThan" allowBlank="1" showInputMessage="1" showErrorMessage="1" sqref="BA157:BD158"/>
    <dataValidation type="list" allowBlank="1" showInputMessage="1" showErrorMessage="1" sqref="G152 F85 F88 F91 G145 F105 H151 G148 F96 F99 F102 G154 F82:I82">
      <formula1>dominios</formula1>
    </dataValidation>
    <dataValidation type="list" allowBlank="1" showInputMessage="1" showErrorMessage="1" sqref="F83:I83">
      <formula1>INDIRECT($F$82)</formula1>
    </dataValidation>
    <dataValidation type="list" allowBlank="1" showInputMessage="1" showErrorMessage="1" sqref="F84:I84">
      <formula1>INDIRECT($F$83)</formula1>
    </dataValidation>
    <dataValidation type="list" allowBlank="1" showInputMessage="1" showErrorMessage="1" sqref="F86:I86">
      <formula1>INDIRECT($F$85)</formula1>
    </dataValidation>
    <dataValidation type="list" allowBlank="1" showInputMessage="1" showErrorMessage="1" sqref="F87:I87">
      <formula1>INDIRECT($F$86)</formula1>
    </dataValidation>
    <dataValidation type="list" allowBlank="1" showInputMessage="1" showErrorMessage="1" sqref="F89:I89">
      <formula1>INDIRECT($F$88)</formula1>
    </dataValidation>
    <dataValidation type="list" allowBlank="1" showInputMessage="1" showErrorMessage="1" sqref="F90:I90">
      <formula1>INDIRECT($F$89)</formula1>
    </dataValidation>
    <dataValidation type="list" allowBlank="1" showInputMessage="1" showErrorMessage="1" sqref="F92:I92">
      <formula1>INDIRECT($F$91)</formula1>
    </dataValidation>
    <dataValidation type="list" allowBlank="1" showInputMessage="1" showErrorMessage="1" sqref="F93:I93">
      <formula1>INDIRECT($F$92)</formula1>
    </dataValidation>
    <dataValidation type="list" allowBlank="1" showInputMessage="1" showErrorMessage="1" sqref="F97:I97">
      <formula1>INDIRECT($F$96)</formula1>
    </dataValidation>
    <dataValidation type="list" allowBlank="1" showInputMessage="1" showErrorMessage="1" sqref="F98:I98">
      <formula1>INDIRECT($F$97)</formula1>
    </dataValidation>
    <dataValidation type="list" allowBlank="1" showInputMessage="1" showErrorMessage="1" sqref="F100:I100">
      <formula1>INDIRECT($F$99)</formula1>
    </dataValidation>
    <dataValidation type="list" allowBlank="1" showInputMessage="1" showErrorMessage="1" sqref="F101:I101">
      <formula1>INDIRECT($F$100)</formula1>
    </dataValidation>
    <dataValidation type="list" allowBlank="1" showInputMessage="1" showErrorMessage="1" sqref="F103:I103">
      <formula1>INDIRECT($F$102)</formula1>
    </dataValidation>
    <dataValidation type="list" allowBlank="1" showInputMessage="1" showErrorMessage="1" sqref="F104:I104">
      <formula1>INDIRECT($F$103)</formula1>
    </dataValidation>
    <dataValidation type="list" allowBlank="1" showInputMessage="1" showErrorMessage="1" sqref="F106:I106">
      <formula1>INDIRECT($F$105)</formula1>
    </dataValidation>
    <dataValidation type="list" allowBlank="1" showInputMessage="1" showErrorMessage="1" sqref="F107:I107">
      <formula1>INDIRECT($F$106)</formula1>
    </dataValidation>
    <dataValidation type="list" allowBlank="1" showInputMessage="1" showErrorMessage="1" sqref="H157:K158">
      <formula1>INDIRECT($F$155)</formula1>
    </dataValidation>
    <dataValidation type="list" allowBlank="1" showInputMessage="1" showErrorMessage="1" sqref="G146:K146">
      <formula1>INDIRECT($G$145)</formula1>
    </dataValidation>
    <dataValidation type="list" allowBlank="1" showInputMessage="1" showErrorMessage="1" sqref="G147:K147">
      <formula1>INDIRECT($G$146)</formula1>
    </dataValidation>
    <dataValidation type="list" allowBlank="1" showInputMessage="1" showErrorMessage="1" sqref="G149:K149">
      <formula1>INDIRECT($G$148)</formula1>
    </dataValidation>
    <dataValidation type="list" allowBlank="1" showInputMessage="1" showErrorMessage="1" sqref="G150:K150">
      <formula1>INDIRECT($G$149)</formula1>
    </dataValidation>
    <dataValidation type="list" allowBlank="1" showInputMessage="1" showErrorMessage="1" sqref="G153:K153">
      <formula1>INDIRECT($G$152)</formula1>
    </dataValidation>
    <dataValidation type="list" allowBlank="1" showInputMessage="1" showErrorMessage="1" sqref="G155:K155">
      <formula1>INDIRECT($G$154)</formula1>
    </dataValidation>
    <dataValidation type="list" allowBlank="1" showInputMessage="1" showErrorMessage="1" sqref="G156:K156">
      <formula1>INDIRECT($G$155)</formula1>
    </dataValidation>
    <dataValidation type="date" errorStyle="information" operator="greaterThan" allowBlank="1" showInputMessage="1" showErrorMessage="1" error="Debe ser formato dd/mm/aaaa" sqref="AV145:BC156">
      <formula1>43510</formula1>
    </dataValidation>
    <dataValidation type="list" allowBlank="1" showInputMessage="1" showErrorMessage="1" sqref="D30:I34">
      <formula1>IF($AK$13&lt;&gt;4,Agente_generador_internas,Amenaza)</formula1>
    </dataValidation>
    <dataValidation type="list" allowBlank="1" showInputMessage="1" showErrorMessage="1" sqref="Y30:AH34">
      <formula1>IF($AK$13&lt;&gt;4,Agente_generador_externas,Amenaza)</formula1>
    </dataValidation>
    <dataValidation type="list" allowBlank="1" showInputMessage="1" showErrorMessage="1" sqref="K6:BD6">
      <formula1>Proceso</formula1>
    </dataValidation>
    <dataValidation type="list" allowBlank="1" showInputMessage="1" showErrorMessage="1" sqref="X82:Y93 X96:Y107">
      <formula1>Pregunta1</formula1>
    </dataValidation>
    <dataValidation type="list" allowBlank="1" showInputMessage="1" showErrorMessage="1" sqref="Z82:AA93 Z96:AA107">
      <formula1>Pregunta2</formula1>
    </dataValidation>
    <dataValidation type="list" allowBlank="1" showInputMessage="1" showErrorMessage="1" sqref="AB82:AC93 AB96:AC107">
      <formula1>Pregunta3</formula1>
    </dataValidation>
    <dataValidation type="list" allowBlank="1" showInputMessage="1" showErrorMessage="1" sqref="AD82:AE93 AD96:AE107">
      <formula1>Pregunta4</formula1>
    </dataValidation>
    <dataValidation type="list" allowBlank="1" showInputMessage="1" showErrorMessage="1" sqref="AF82:AG93 AF96:AG107">
      <formula1>Pregunta5</formula1>
    </dataValidation>
    <dataValidation type="list" allowBlank="1" showInputMessage="1" showErrorMessage="1" sqref="AH82:AI93 AH96:AI107">
      <formula1>Pregunta6</formula1>
    </dataValidation>
    <dataValidation type="list" allowBlank="1" showInputMessage="1" showErrorMessage="1" sqref="AJ82:AK93 AJ96:AK107">
      <formula1>Pregunta7</formula1>
    </dataValidation>
    <dataValidation type="list" allowBlank="1" showInputMessage="1" showErrorMessage="1" sqref="AL82:AL93 AL96:AL107">
      <formula1>Pregunta8</formula1>
    </dataValidation>
    <dataValidation type="list" allowBlank="1" showInputMessage="1" showErrorMessage="1" sqref="L163:AD165">
      <formula1>Mecanismos_de_deteccion</formula1>
    </dataValidation>
    <dataValidation type="list" allowBlank="1" showInputMessage="1" showErrorMessage="1" sqref="W73:AF73">
      <formula1>Opciones_de_tratamiento</formula1>
    </dataValidation>
    <dataValidation type="list" allowBlank="1" showInputMessage="1" showErrorMessage="1" sqref="AN82:AN93 AN96:AN107">
      <formula1>Pregunta9</formula1>
    </dataValidation>
  </dataValidations>
  <hyperlinks>
    <hyperlink ref="I57:T57" location="Enc_Imp_Corrupción!D4" display="Enc_Imp_Corrupción!D4"/>
    <hyperlink ref="AQ19:BC19" location="Activos!X5" display="Activos!X5"/>
  </hyperlinks>
  <printOptions horizontalCentered="1" verticalCentered="1"/>
  <pageMargins left="0.19685039370078741" right="0.23622047244094491" top="0.19685039370078741" bottom="0.19685039370078741" header="0.31496062992125984" footer="0.31496062992125984"/>
  <pageSetup paperSize="14" scale="29" orientation="portrait" horizontalDpi="4294967294" verticalDpi="4294967294" r:id="rId2"/>
  <headerFooter>
    <oddFooter>&amp;R&amp;"Arial Narrow,Normal"&amp;7SC01-F07 Vr5 (2019-05-29)</oddFooter>
  </headerFooter>
  <rowBreaks count="1" manualBreakCount="1">
    <brk id="139" max="58" man="1"/>
  </rowBreak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8" id="{73E38743-F949-48E2-BC52-1BC16FEB8C4D}">
            <xm:f>$AN$52=Datos!$U$5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69" id="{BCA4CD9E-DCA8-423B-B130-F7D015FC3682}">
            <xm:f>$AN$52=Datos!$U$4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70" id="{C860B7D2-5A43-47B0-88B1-A4B09C0044DE}">
            <xm:f>$AN$52=Datos!$U$3</xm:f>
            <x14:dxf>
              <fill>
                <patternFill>
                  <bgColor rgb="FFFFC000"/>
                </patternFill>
              </fill>
            </x14:dxf>
          </x14:cfRule>
          <xm:sqref>AN52:AZ53</xm:sqref>
        </x14:conditionalFormatting>
        <x14:conditionalFormatting xmlns:xm="http://schemas.microsoft.com/office/excel/2006/main">
          <x14:cfRule type="expression" priority="60" id="{ABF9D3AF-2F55-4C3D-B0C0-5804A475C026}">
            <xm:f>$AN$128=Datos!$U$5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61" id="{D5930885-447B-45AB-8A84-4B85642314E1}">
            <xm:f>$AN$128=Datos!$U$4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62" id="{897E64D3-8F2E-4B2F-B5F5-B016482B235B}">
            <xm:f>$AN$128=Datos!$U$3</xm:f>
            <x14:dxf>
              <fill>
                <patternFill>
                  <bgColor rgb="FFFFC000"/>
                </patternFill>
              </fill>
            </x14:dxf>
          </x14:cfRule>
          <xm:sqref>AN128:AZ129</xm:sqref>
        </x14:conditionalFormatting>
        <x14:conditionalFormatting xmlns:xm="http://schemas.microsoft.com/office/excel/2006/main">
          <x14:cfRule type="containsText" priority="54" operator="containsText" id="{CFAAA1A9-112F-45B7-B624-EE1C002C0741}">
            <xm:f>NOT(ISERROR(SEARCH(Datos!$AR$4,AO82)))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55" operator="containsText" id="{FA36256C-9093-4F19-8D2E-A65E3AE83689}">
            <xm:f>NOT(ISERROR(SEARCH(Datos!$AR$3,AO82)))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56" operator="containsText" id="{994A2A50-A39D-448E-BB2A-DABC84089BCF}">
            <xm:f>NOT(ISERROR(SEARCH(Datos!$AR$2,AO82)))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AO82:AP87 AO88:AO93</xm:sqref>
        </x14:conditionalFormatting>
        <x14:conditionalFormatting xmlns:xm="http://schemas.microsoft.com/office/excel/2006/main">
          <x14:cfRule type="containsText" priority="48" operator="containsText" id="{BB050F59-38FB-485E-9DB0-DB836D721F2A}">
            <xm:f>NOT(ISERROR(SEARCH(Datos!$AR$4,AM82)))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9" operator="containsText" id="{B6B88155-7DE0-456B-BDB7-8C6DC732E584}">
            <xm:f>NOT(ISERROR(SEARCH(Datos!$AR$3,AM82)))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50" operator="containsText" id="{90A853BF-2124-4D92-9DEE-F77275F73CE4}">
            <xm:f>NOT(ISERROR(SEARCH(Datos!$AR$2,AM82)))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AM82:AM93</xm:sqref>
        </x14:conditionalFormatting>
        <x14:conditionalFormatting xmlns:xm="http://schemas.microsoft.com/office/excel/2006/main">
          <x14:cfRule type="containsText" priority="45" operator="containsText" id="{EE04E739-F62F-4185-BA52-AFACABCB350D}">
            <xm:f>NOT(ISERROR(SEARCH(Datos!$AR$4,AQ82)))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6" operator="containsText" id="{9EC6189F-8339-4466-B67A-B9EE9546D1D5}">
            <xm:f>NOT(ISERROR(SEARCH(Datos!$AR$3,AQ82)))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47" operator="containsText" id="{B565B2FE-6498-492D-8FE0-5A8058F96F11}">
            <xm:f>NOT(ISERROR(SEARCH(Datos!$AR$2,AQ82)))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AQ82</xm:sqref>
        </x14:conditionalFormatting>
        <x14:conditionalFormatting xmlns:xm="http://schemas.microsoft.com/office/excel/2006/main">
          <x14:cfRule type="expression" priority="513" id="{FB54B30A-B33D-430F-88EC-6F2F1FC06292}">
            <xm:f>$AN$128='\Users\c.gbeltran\Backups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BA158 BA144:BC144 AV144:AY144 AR144</xm:sqref>
        </x14:conditionalFormatting>
        <x14:conditionalFormatting xmlns:xm="http://schemas.microsoft.com/office/excel/2006/main">
          <x14:cfRule type="expression" priority="517" id="{597F4DF9-5351-4F0B-AEFC-C42CD8317D2A}">
            <xm:f>$AN$128='\Users\c.gbeltran\Backups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AW158</xm:sqref>
        </x14:conditionalFormatting>
        <x14:conditionalFormatting xmlns:xm="http://schemas.microsoft.com/office/excel/2006/main">
          <x14:cfRule type="containsText" priority="32" operator="containsText" id="{12C9B6C2-5194-4176-8895-489453EEF444}">
            <xm:f>NOT(ISERROR(SEARCH(Datos!$AR$4,P111)))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33" operator="containsText" id="{24BFA4CC-3C18-4CE7-8813-70AC0988D197}">
            <xm:f>NOT(ISERROR(SEARCH(Datos!$AR$3,P111)))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4" operator="containsText" id="{C6D42048-D107-44BF-8364-0AA9ECF50F12}">
            <xm:f>NOT(ISERROR(SEARCH(Datos!$AR$2,P111)))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P111</xm:sqref>
        </x14:conditionalFormatting>
        <x14:conditionalFormatting xmlns:xm="http://schemas.microsoft.com/office/excel/2006/main">
          <x14:cfRule type="containsText" priority="29" operator="containsText" id="{E3FA0D51-9C63-4C14-914C-6FA542E5312F}">
            <xm:f>NOT(ISERROR(SEARCH(Datos!$AR$4,AC111)))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30" operator="containsText" id="{283A5188-5374-48D9-BAE7-C58E7519F279}">
            <xm:f>NOT(ISERROR(SEARCH(Datos!$AR$3,AC111)))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1" operator="containsText" id="{931823F5-9192-4C28-904F-B7395AFFFA74}">
            <xm:f>NOT(ISERROR(SEARCH(Datos!$AR$2,AC111)))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AC111</xm:sqref>
        </x14:conditionalFormatting>
        <x14:conditionalFormatting xmlns:xm="http://schemas.microsoft.com/office/excel/2006/main">
          <x14:cfRule type="containsText" priority="23" operator="containsText" id="{9EAF6BCB-1D80-44F7-A303-5D3271E7724B}">
            <xm:f>NOT(ISERROR(SEARCH(Datos!$AR$4,AP88)))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4" operator="containsText" id="{9D9B4442-C257-47B5-8538-9413A9BE74B6}">
            <xm:f>NOT(ISERROR(SEARCH(Datos!$AR$3,AP88)))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5" operator="containsText" id="{813086E4-422C-43F6-9130-D442D0356C1C}">
            <xm:f>NOT(ISERROR(SEARCH(Datos!$AR$2,AP88)))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AP88:AP93</xm:sqref>
        </x14:conditionalFormatting>
        <x14:conditionalFormatting xmlns:xm="http://schemas.microsoft.com/office/excel/2006/main">
          <x14:cfRule type="containsText" priority="10" operator="containsText" id="{E5ACA85E-5D69-4CA7-943F-6EC8C21B5B3D}">
            <xm:f>NOT(ISERROR(SEARCH(Datos!$AR$4,AO96)))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1" operator="containsText" id="{1AF00865-CCD5-4CE4-A9BB-3B8692BCB051}">
            <xm:f>NOT(ISERROR(SEARCH(Datos!$AR$3,AO96)))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2" operator="containsText" id="{F56D5904-1642-4766-8069-CFCC36B1FFE6}">
            <xm:f>NOT(ISERROR(SEARCH(Datos!$AR$2,AO96)))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AO96:AP101 AO102:AO107</xm:sqref>
        </x14:conditionalFormatting>
        <x14:conditionalFormatting xmlns:xm="http://schemas.microsoft.com/office/excel/2006/main">
          <x14:cfRule type="containsText" priority="7" operator="containsText" id="{270895F5-AA8C-45FE-AE37-3BF92330A100}">
            <xm:f>NOT(ISERROR(SEARCH(Datos!$AR$4,AM96)))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8" operator="containsText" id="{120F9AB3-CDF0-40F3-BE3B-72B3A3565F74}">
            <xm:f>NOT(ISERROR(SEARCH(Datos!$AR$3,AM96)))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9" operator="containsText" id="{75FE76B8-A95A-4392-950A-ACEF8F07EAFE}">
            <xm:f>NOT(ISERROR(SEARCH(Datos!$AR$2,AM96)))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AM96:AM107</xm:sqref>
        </x14:conditionalFormatting>
        <x14:conditionalFormatting xmlns:xm="http://schemas.microsoft.com/office/excel/2006/main">
          <x14:cfRule type="containsText" priority="4" operator="containsText" id="{B938FD2D-A0CE-433C-ACDB-8C9DE82DF8B5}">
            <xm:f>NOT(ISERROR(SEARCH(Datos!$AR$4,AQ96)))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5" operator="containsText" id="{E2BE589B-C3F0-40A3-B48D-3A2100900FE0}">
            <xm:f>NOT(ISERROR(SEARCH(Datos!$AR$3,AQ96)))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6" operator="containsText" id="{577662C6-16EE-4243-A1A5-78DB070DAD95}">
            <xm:f>NOT(ISERROR(SEARCH(Datos!$AR$2,AQ96)))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AQ96</xm:sqref>
        </x14:conditionalFormatting>
        <x14:conditionalFormatting xmlns:xm="http://schemas.microsoft.com/office/excel/2006/main">
          <x14:cfRule type="containsText" priority="1" operator="containsText" id="{5BE7FA57-E3EE-48F8-A2AA-F0B28A14AB07}">
            <xm:f>NOT(ISERROR(SEARCH(Datos!$AR$4,AP102)))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" operator="containsText" id="{8F5FD72D-F410-46EC-B9D8-910D9287D891}">
            <xm:f>NOT(ISERROR(SEARCH(Datos!$AR$3,AP102)))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id="{8C7F9399-E383-49A1-94BE-8E5B35A8EAD2}">
            <xm:f>NOT(ISERROR(SEARCH(Datos!$AR$2,AP102)))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AP102:AP107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Datos!$B$2:$B$6</xm:f>
          </x14:formula1>
          <xm:sqref>V13:AJ13</xm:sqref>
        </x14:dataValidation>
        <x14:dataValidation type="list" allowBlank="1" showInputMessage="1" showErrorMessage="1">
          <x14:formula1>
            <xm:f>IF(AK13=1,"",Datos!$P$2:$P$6)</xm:f>
          </x14:formula1>
          <xm:sqref>I58</xm:sqref>
        </x14:dataValidation>
        <x14:dataValidation type="list" allowBlank="1" showInputMessage="1" showErrorMessage="1">
          <x14:formula1>
            <xm:f>IF($J96&lt;&gt;"",Datos!$AG$2:$AG$6)</xm:f>
          </x14:formula1>
          <xm:sqref>AR96:BD107</xm:sqref>
        </x14:dataValidation>
        <x14:dataValidation type="list" allowBlank="1" showInputMessage="1" showErrorMessage="1">
          <x14:formula1>
            <xm:f>IF(AQ13=1,Categoría_corrupción,IF(AQ13=2,Categoría_ambiental,IF(AQ13=3, Categoría_gestión_procesos,IF(AQ13=5,Datos!$AH$2,IF(AQ13=4, Categoría_seguridad_información)))))</xm:f>
          </x14:formula1>
          <xm:sqref>H19</xm:sqref>
        </x14:dataValidation>
        <x14:dataValidation type="list" allowBlank="1" showInputMessage="1" showErrorMessage="1">
          <x14:formula1>
            <xm:f>IF(AK$13=1,Datos!$AC$2:$AC$3,IF(AK$13=2,Categoría_ambiental,IF(AK13=3, Clase_riesgo,IF(AK$13=4, V13, IF(AK$13=5,Clase_riesgo)))))</xm:f>
          </x14:formula1>
          <xm:sqref>AO25:AP25</xm:sqref>
        </x14:dataValidation>
        <x14:dataValidation type="list" allowBlank="1" showInputMessage="1" showErrorMessage="1">
          <x14:formula1>
            <xm:f>IF(AK13=1,Categoría_corrupción,IF(AK13=2,Categoría_ambiental,IF(AK13=3, Categoría_gestión_procesos,IF(AK13=5,Datos!$AH$2,IF(AK13=4, Categoría_seguridad_información)))))</xm:f>
          </x14:formula1>
          <xm:sqref>D19</xm:sqref>
        </x14:dataValidation>
        <x14:dataValidation type="list" allowBlank="1" showInputMessage="1" showErrorMessage="1">
          <x14:formula1>
            <xm:f>IF(AM13=1,Categoría_corrupción,IF(AM13=2,Categoría_ambiental,IF(AM13=3, Categoría_gestión_procesos,IF(AM13=5,Datos!$AH$2,IF(AM13=4, Categoría_seguridad_información)))))</xm:f>
          </x14:formula1>
          <xm:sqref>E19:G19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E194"/>
  <sheetViews>
    <sheetView showGridLines="0" view="pageBreakPreview" topLeftCell="G1" zoomScale="80" zoomScaleNormal="75" zoomScaleSheetLayoutView="80" zoomScalePageLayoutView="70" workbookViewId="0">
      <selection activeCell="D21" sqref="D21:BE21"/>
    </sheetView>
  </sheetViews>
  <sheetFormatPr baseColWidth="10" defaultColWidth="11.5703125" defaultRowHeight="15"/>
  <cols>
    <col min="1" max="1" width="2.85546875" style="230" customWidth="1"/>
    <col min="2" max="2" width="2.42578125" style="230" bestFit="1" customWidth="1"/>
    <col min="3" max="3" width="3.85546875" style="230" customWidth="1"/>
    <col min="4" max="4" width="3.5703125" style="230" customWidth="1"/>
    <col min="5" max="5" width="4.140625" style="230" customWidth="1"/>
    <col min="6" max="6" width="9.7109375" style="230" customWidth="1"/>
    <col min="7" max="7" width="10.42578125" style="230" customWidth="1"/>
    <col min="8" max="8" width="10.85546875" style="230" customWidth="1"/>
    <col min="9" max="9" width="13.140625" style="230" customWidth="1"/>
    <col min="10" max="10" width="9.5703125" style="230" customWidth="1"/>
    <col min="11" max="11" width="5" style="230" customWidth="1"/>
    <col min="12" max="12" width="3.28515625" style="230" customWidth="1"/>
    <col min="13" max="15" width="4.7109375" style="230" customWidth="1"/>
    <col min="16" max="16" width="2.7109375" style="230" customWidth="1"/>
    <col min="17" max="18" width="5.28515625" style="230" customWidth="1"/>
    <col min="19" max="19" width="3.7109375" style="230" customWidth="1"/>
    <col min="20" max="20" width="2.7109375" style="230" customWidth="1"/>
    <col min="21" max="21" width="4.28515625" style="230" customWidth="1"/>
    <col min="22" max="22" width="3.7109375" style="230" customWidth="1"/>
    <col min="23" max="23" width="2.7109375" style="230" customWidth="1"/>
    <col min="24" max="24" width="8.5703125" style="230" customWidth="1"/>
    <col min="25" max="25" width="5.7109375" style="230" customWidth="1"/>
    <col min="26" max="26" width="4.7109375" style="230" customWidth="1"/>
    <col min="27" max="27" width="5" style="230" customWidth="1"/>
    <col min="28" max="28" width="6" style="230" customWidth="1"/>
    <col min="29" max="29" width="5.28515625" style="230" customWidth="1"/>
    <col min="30" max="30" width="2.7109375" style="230" customWidth="1"/>
    <col min="31" max="31" width="9" style="230" customWidth="1"/>
    <col min="32" max="32" width="3.85546875" style="230" customWidth="1"/>
    <col min="33" max="33" width="5.28515625" style="230" customWidth="1"/>
    <col min="34" max="34" width="5.7109375" style="230" customWidth="1"/>
    <col min="35" max="35" width="4.85546875" style="230" customWidth="1"/>
    <col min="36" max="36" width="9.5703125" style="230" customWidth="1"/>
    <col min="37" max="37" width="5.7109375" style="230" customWidth="1"/>
    <col min="38" max="38" width="11.5703125" style="230" customWidth="1"/>
    <col min="39" max="39" width="5.42578125" style="230" customWidth="1"/>
    <col min="40" max="40" width="20" style="230" customWidth="1"/>
    <col min="41" max="41" width="6.7109375" style="230" customWidth="1"/>
    <col min="42" max="42" width="5.140625" style="230" customWidth="1"/>
    <col min="43" max="43" width="4.7109375" style="230" customWidth="1"/>
    <col min="44" max="45" width="4" style="230" customWidth="1"/>
    <col min="46" max="46" width="2" style="230" customWidth="1"/>
    <col min="47" max="47" width="7" style="230" customWidth="1"/>
    <col min="48" max="48" width="0.42578125" style="230" customWidth="1"/>
    <col min="49" max="49" width="1" style="230" customWidth="1"/>
    <col min="50" max="50" width="2.28515625" style="230" customWidth="1"/>
    <col min="51" max="51" width="1.7109375" style="230" customWidth="1"/>
    <col min="52" max="52" width="1.85546875" style="230" customWidth="1"/>
    <col min="53" max="53" width="1.42578125" style="230" customWidth="1"/>
    <col min="54" max="54" width="2.7109375" style="230" customWidth="1"/>
    <col min="55" max="55" width="2.28515625" style="230" customWidth="1"/>
    <col min="56" max="56" width="0.7109375" style="230" customWidth="1"/>
    <col min="57" max="57" width="2" style="230" customWidth="1"/>
    <col min="58" max="58" width="2.7109375" style="230" customWidth="1"/>
    <col min="59" max="59" width="0.7109375" style="230" customWidth="1"/>
    <col min="60" max="60" width="6.5703125" style="230" customWidth="1"/>
    <col min="61" max="61" width="3" style="230" customWidth="1"/>
    <col min="62" max="62" width="4.85546875" style="230" customWidth="1"/>
    <col min="63" max="64" width="3.7109375" style="230" customWidth="1"/>
    <col min="65" max="65" width="15.85546875" style="230" customWidth="1"/>
    <col min="66" max="66" width="16.5703125" style="230" customWidth="1"/>
    <col min="67" max="68" width="28.140625" style="230" customWidth="1"/>
    <col min="69" max="70" width="24.85546875" style="230" customWidth="1"/>
    <col min="71" max="71" width="15.42578125" style="230" customWidth="1"/>
    <col min="72" max="72" width="10.85546875" style="230" customWidth="1"/>
    <col min="73" max="73" width="31.42578125" style="230" customWidth="1"/>
    <col min="74" max="74" width="13.7109375" style="230" customWidth="1"/>
    <col min="75" max="75" width="10.85546875" style="230" customWidth="1"/>
    <col min="76" max="76" width="7.42578125" style="230" customWidth="1"/>
    <col min="77" max="83" width="11.5703125" style="230" customWidth="1"/>
    <col min="84" max="16384" width="11.5703125" style="230"/>
  </cols>
  <sheetData>
    <row r="1" spans="1:59" ht="15.6" customHeight="1">
      <c r="A1" s="494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6"/>
      <c r="P1" s="474" t="s">
        <v>520</v>
      </c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857"/>
    </row>
    <row r="2" spans="1:59" ht="15.6" customHeight="1">
      <c r="A2" s="497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9"/>
      <c r="P2" s="476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858"/>
    </row>
    <row r="3" spans="1:59" ht="15.6" customHeight="1">
      <c r="A3" s="497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9"/>
      <c r="P3" s="476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7"/>
      <c r="AT3" s="477"/>
      <c r="AU3" s="477"/>
      <c r="AV3" s="477"/>
      <c r="AW3" s="477"/>
      <c r="AX3" s="477"/>
      <c r="AY3" s="477"/>
      <c r="AZ3" s="477"/>
      <c r="BA3" s="477"/>
      <c r="BB3" s="477"/>
      <c r="BC3" s="477"/>
      <c r="BD3" s="477"/>
      <c r="BE3" s="477"/>
      <c r="BF3" s="477"/>
      <c r="BG3" s="858"/>
    </row>
    <row r="4" spans="1:59" ht="23.25" customHeight="1" thickBot="1">
      <c r="A4" s="500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2"/>
      <c r="P4" s="478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859"/>
    </row>
    <row r="5" spans="1:59" ht="15.6" customHeight="1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3"/>
    </row>
    <row r="6" spans="1:59" ht="31.15" customHeight="1">
      <c r="A6" s="231"/>
      <c r="B6" s="232"/>
      <c r="C6" s="19"/>
      <c r="D6" s="523" t="s">
        <v>4</v>
      </c>
      <c r="E6" s="523"/>
      <c r="F6" s="523"/>
      <c r="G6" s="523"/>
      <c r="H6" s="232"/>
      <c r="I6" s="232"/>
      <c r="J6" s="19"/>
      <c r="K6" s="485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486"/>
      <c r="AS6" s="486"/>
      <c r="AT6" s="486"/>
      <c r="AU6" s="486"/>
      <c r="AV6" s="486"/>
      <c r="AW6" s="486"/>
      <c r="AX6" s="486"/>
      <c r="AY6" s="486"/>
      <c r="AZ6" s="486"/>
      <c r="BA6" s="486"/>
      <c r="BB6" s="486"/>
      <c r="BC6" s="486"/>
      <c r="BD6" s="487"/>
      <c r="BE6" s="232"/>
      <c r="BF6" s="232"/>
      <c r="BG6" s="233"/>
    </row>
    <row r="7" spans="1:59" ht="11.45" customHeight="1">
      <c r="A7" s="231"/>
      <c r="B7" s="232"/>
      <c r="C7" s="19"/>
      <c r="D7" s="19"/>
      <c r="E7" s="19"/>
      <c r="F7" s="19"/>
      <c r="G7" s="232"/>
      <c r="H7" s="19"/>
      <c r="I7" s="19"/>
      <c r="J7" s="19"/>
      <c r="K7" s="232"/>
      <c r="L7" s="232"/>
      <c r="M7" s="232"/>
      <c r="N7" s="232"/>
      <c r="O7" s="19"/>
      <c r="P7" s="384"/>
      <c r="Q7" s="384"/>
      <c r="R7" s="384"/>
      <c r="S7" s="384"/>
      <c r="T7" s="19"/>
      <c r="U7" s="19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3"/>
    </row>
    <row r="8" spans="1:59" ht="31.15" customHeight="1">
      <c r="A8" s="231"/>
      <c r="B8" s="232"/>
      <c r="C8" s="19"/>
      <c r="D8" s="523" t="s">
        <v>519</v>
      </c>
      <c r="E8" s="523"/>
      <c r="F8" s="523"/>
      <c r="G8" s="523"/>
      <c r="H8" s="232"/>
      <c r="I8" s="232"/>
      <c r="J8" s="22"/>
      <c r="K8" s="485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6"/>
      <c r="AL8" s="486"/>
      <c r="AM8" s="486"/>
      <c r="AN8" s="486"/>
      <c r="AO8" s="486"/>
      <c r="AP8" s="486"/>
      <c r="AQ8" s="486"/>
      <c r="AR8" s="486"/>
      <c r="AS8" s="486"/>
      <c r="AT8" s="486"/>
      <c r="AU8" s="486"/>
      <c r="AV8" s="486"/>
      <c r="AW8" s="486"/>
      <c r="AX8" s="486"/>
      <c r="AY8" s="486"/>
      <c r="AZ8" s="486"/>
      <c r="BA8" s="486"/>
      <c r="BB8" s="486"/>
      <c r="BC8" s="486"/>
      <c r="BD8" s="487"/>
      <c r="BE8" s="232"/>
      <c r="BF8" s="232"/>
      <c r="BG8" s="233"/>
    </row>
    <row r="9" spans="1:59" ht="11.45" customHeight="1">
      <c r="A9" s="231"/>
      <c r="B9" s="232"/>
      <c r="C9" s="19"/>
      <c r="D9" s="384"/>
      <c r="E9" s="384"/>
      <c r="F9" s="384"/>
      <c r="G9" s="384"/>
      <c r="H9" s="232"/>
      <c r="I9" s="232"/>
      <c r="J9" s="22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232"/>
      <c r="BF9" s="232"/>
      <c r="BG9" s="233"/>
    </row>
    <row r="10" spans="1:59" ht="33.75" customHeight="1">
      <c r="A10" s="231"/>
      <c r="B10" s="232"/>
      <c r="C10" s="19"/>
      <c r="D10" s="523" t="s">
        <v>280</v>
      </c>
      <c r="E10" s="523"/>
      <c r="F10" s="523"/>
      <c r="G10" s="523"/>
      <c r="H10" s="523"/>
      <c r="I10" s="523"/>
      <c r="J10" s="22"/>
      <c r="K10" s="485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7"/>
      <c r="AM10" s="22"/>
      <c r="AN10" s="481" t="s">
        <v>845</v>
      </c>
      <c r="AO10" s="481"/>
      <c r="AP10" s="379"/>
      <c r="AQ10" s="22"/>
      <c r="AR10" s="22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0"/>
      <c r="BD10" s="480"/>
      <c r="BE10" s="232"/>
      <c r="BF10" s="232"/>
      <c r="BG10" s="233"/>
    </row>
    <row r="11" spans="1:59" ht="15.75" customHeight="1">
      <c r="A11" s="231"/>
      <c r="B11" s="232"/>
      <c r="C11" s="19"/>
      <c r="D11" s="19"/>
      <c r="E11" s="19"/>
      <c r="F11" s="384"/>
      <c r="G11" s="384"/>
      <c r="H11" s="384"/>
      <c r="I11" s="384"/>
      <c r="J11" s="22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549" t="s">
        <v>3</v>
      </c>
      <c r="AT11" s="549"/>
      <c r="AU11" s="549"/>
      <c r="AV11" s="549"/>
      <c r="AW11" s="549"/>
      <c r="AX11" s="549"/>
      <c r="AY11" s="549"/>
      <c r="AZ11" s="549"/>
      <c r="BA11" s="549"/>
      <c r="BB11" s="549"/>
      <c r="BC11" s="549"/>
      <c r="BD11" s="549"/>
      <c r="BE11" s="549"/>
      <c r="BF11" s="232"/>
      <c r="BG11" s="233"/>
    </row>
    <row r="12" spans="1:59" ht="3.75" customHeight="1">
      <c r="A12" s="231"/>
      <c r="B12" s="232"/>
      <c r="C12" s="19"/>
      <c r="D12" s="19"/>
      <c r="E12" s="19"/>
      <c r="F12" s="384"/>
      <c r="G12" s="384"/>
      <c r="H12" s="384"/>
      <c r="I12" s="384"/>
      <c r="J12" s="22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2"/>
      <c r="BG12" s="233"/>
    </row>
    <row r="13" spans="1:59" ht="31.15" customHeight="1">
      <c r="A13" s="231"/>
      <c r="B13" s="232"/>
      <c r="C13" s="19"/>
      <c r="D13" s="232"/>
      <c r="E13" s="24"/>
      <c r="F13" s="24"/>
      <c r="G13" s="24"/>
      <c r="H13" s="24"/>
      <c r="I13" s="24"/>
      <c r="J13" s="24"/>
      <c r="K13" s="232"/>
      <c r="L13" s="24"/>
      <c r="M13" s="488" t="s">
        <v>38</v>
      </c>
      <c r="N13" s="488"/>
      <c r="O13" s="488"/>
      <c r="P13" s="488"/>
      <c r="Q13" s="488"/>
      <c r="R13" s="488"/>
      <c r="S13" s="488"/>
      <c r="T13" s="488"/>
      <c r="U13" s="24"/>
      <c r="V13" s="485"/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6"/>
      <c r="AJ13" s="487"/>
      <c r="AK13" s="350">
        <f>IF(V13=Datos!B2,1,IF(V13=Datos!B3,2,IF(V13=Datos!B4,3,IF(V13=Datos!B5,4,IF(V13=Datos!B6,5,"")))))</f>
        <v>2</v>
      </c>
      <c r="AL13" s="350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380"/>
      <c r="AX13" s="380"/>
      <c r="AY13" s="380"/>
      <c r="AZ13" s="380"/>
      <c r="BA13" s="380"/>
      <c r="BB13" s="380"/>
      <c r="BC13" s="380"/>
      <c r="BD13" s="380"/>
      <c r="BE13" s="232"/>
      <c r="BF13" s="232"/>
      <c r="BG13" s="233"/>
    </row>
    <row r="14" spans="1:59" ht="15.6" customHeight="1" thickBot="1">
      <c r="A14" s="228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5"/>
    </row>
    <row r="15" spans="1:59" ht="32.450000000000003" customHeight="1" thickBot="1">
      <c r="A15" s="433" t="s">
        <v>5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5"/>
    </row>
    <row r="16" spans="1:59" ht="24.75" customHeight="1">
      <c r="A16" s="385"/>
      <c r="B16" s="386"/>
      <c r="C16" s="386"/>
      <c r="D16" s="547" t="s">
        <v>282</v>
      </c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7"/>
      <c r="AI16" s="547"/>
      <c r="AJ16" s="547"/>
      <c r="AK16" s="547"/>
      <c r="AL16" s="547"/>
      <c r="AM16" s="547"/>
      <c r="AN16" s="547"/>
      <c r="AO16" s="547"/>
      <c r="AP16" s="547"/>
      <c r="AQ16" s="547"/>
      <c r="AR16" s="547"/>
      <c r="AS16" s="547"/>
      <c r="AT16" s="547"/>
      <c r="AU16" s="547"/>
      <c r="AV16" s="547"/>
      <c r="AW16" s="547"/>
      <c r="AX16" s="547"/>
      <c r="AY16" s="547"/>
      <c r="AZ16" s="547"/>
      <c r="BA16" s="547"/>
      <c r="BB16" s="547"/>
      <c r="BC16" s="547"/>
      <c r="BD16" s="547"/>
      <c r="BE16" s="547"/>
      <c r="BF16" s="232"/>
      <c r="BG16" s="233"/>
    </row>
    <row r="17" spans="1:60" ht="27" customHeight="1">
      <c r="A17" s="385"/>
      <c r="B17" s="386"/>
      <c r="C17" s="386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89"/>
      <c r="AL17" s="489"/>
      <c r="AM17" s="489"/>
      <c r="AN17" s="489"/>
      <c r="AO17" s="489"/>
      <c r="AP17" s="489"/>
      <c r="AQ17" s="489"/>
      <c r="AR17" s="489"/>
      <c r="AS17" s="489"/>
      <c r="AT17" s="489"/>
      <c r="AU17" s="489"/>
      <c r="AV17" s="489"/>
      <c r="AW17" s="489"/>
      <c r="AX17" s="489"/>
      <c r="AY17" s="489"/>
      <c r="AZ17" s="489"/>
      <c r="BA17" s="489"/>
      <c r="BB17" s="489"/>
      <c r="BC17" s="489"/>
      <c r="BD17" s="167"/>
      <c r="BE17" s="232"/>
      <c r="BF17" s="232"/>
      <c r="BG17" s="233"/>
    </row>
    <row r="18" spans="1:60" ht="36" customHeight="1">
      <c r="A18" s="231"/>
      <c r="B18" s="31"/>
      <c r="C18" s="31"/>
      <c r="D18" s="548" t="s">
        <v>847</v>
      </c>
      <c r="E18" s="548"/>
      <c r="F18" s="548"/>
      <c r="G18" s="548"/>
      <c r="H18" s="548"/>
      <c r="I18" s="545" t="s">
        <v>846</v>
      </c>
      <c r="J18" s="545"/>
      <c r="K18" s="545"/>
      <c r="L18" s="545"/>
      <c r="M18" s="545"/>
      <c r="N18" s="545"/>
      <c r="O18" s="491" t="s">
        <v>21</v>
      </c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1"/>
      <c r="AG18" s="491"/>
      <c r="AH18" s="491"/>
      <c r="AI18" s="491"/>
      <c r="AJ18" s="491"/>
      <c r="AK18" s="491"/>
      <c r="AL18" s="381"/>
      <c r="AM18" s="172"/>
      <c r="AN18" s="172"/>
      <c r="AO18" s="491" t="str">
        <f>IF(AK13=4,"Activos de información afectados","")</f>
        <v/>
      </c>
      <c r="AP18" s="491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491"/>
      <c r="BB18" s="491"/>
      <c r="BC18" s="491"/>
      <c r="BD18" s="491"/>
      <c r="BE18" s="491"/>
      <c r="BF18" s="491"/>
      <c r="BG18" s="233"/>
    </row>
    <row r="19" spans="1:60" s="234" customFormat="1" ht="31.15" customHeight="1">
      <c r="A19" s="236"/>
      <c r="D19" s="489"/>
      <c r="E19" s="489"/>
      <c r="F19" s="489"/>
      <c r="G19" s="489"/>
      <c r="H19" s="489"/>
      <c r="I19" s="167"/>
      <c r="J19" s="489"/>
      <c r="K19" s="489"/>
      <c r="L19" s="489"/>
      <c r="M19" s="167"/>
      <c r="N19" s="167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89"/>
      <c r="AK19" s="489"/>
      <c r="AL19" s="489"/>
      <c r="AM19" s="489"/>
      <c r="AN19" s="489"/>
      <c r="AQ19" s="490" t="str">
        <f>IF($AK$13=4,"Seleccione los activos de información afectados","")</f>
        <v/>
      </c>
      <c r="AR19" s="490"/>
      <c r="AS19" s="490"/>
      <c r="AT19" s="490"/>
      <c r="AU19" s="490"/>
      <c r="AV19" s="490"/>
      <c r="AW19" s="490"/>
      <c r="AX19" s="490"/>
      <c r="AY19" s="490"/>
      <c r="AZ19" s="490"/>
      <c r="BA19" s="490"/>
      <c r="BB19" s="490"/>
      <c r="BC19" s="490"/>
      <c r="BD19" s="45"/>
      <c r="BE19" s="173"/>
      <c r="BF19" s="173"/>
      <c r="BG19" s="174"/>
      <c r="BH19" s="230"/>
    </row>
    <row r="20" spans="1:60" ht="15.6" customHeight="1">
      <c r="A20" s="231"/>
      <c r="B20" s="237"/>
      <c r="C20" s="237"/>
      <c r="D20" s="170"/>
      <c r="E20" s="170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3"/>
    </row>
    <row r="21" spans="1:60" ht="15.6" customHeight="1">
      <c r="A21" s="231"/>
      <c r="B21" s="237"/>
      <c r="C21" s="237"/>
      <c r="D21" s="546" t="s">
        <v>36</v>
      </c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6"/>
      <c r="W21" s="546"/>
      <c r="X21" s="546"/>
      <c r="Y21" s="546"/>
      <c r="Z21" s="546"/>
      <c r="AA21" s="546"/>
      <c r="AB21" s="546"/>
      <c r="AC21" s="546"/>
      <c r="AD21" s="546"/>
      <c r="AE21" s="546"/>
      <c r="AF21" s="546"/>
      <c r="AG21" s="546"/>
      <c r="AH21" s="546"/>
      <c r="AI21" s="546"/>
      <c r="AJ21" s="546"/>
      <c r="AK21" s="546"/>
      <c r="AL21" s="546"/>
      <c r="AM21" s="546"/>
      <c r="AN21" s="546"/>
      <c r="AO21" s="546"/>
      <c r="AP21" s="546"/>
      <c r="AQ21" s="546"/>
      <c r="AR21" s="546"/>
      <c r="AS21" s="546"/>
      <c r="AT21" s="546"/>
      <c r="AU21" s="546"/>
      <c r="AV21" s="546"/>
      <c r="AW21" s="546"/>
      <c r="AX21" s="546"/>
      <c r="AY21" s="546"/>
      <c r="AZ21" s="546"/>
      <c r="BA21" s="546"/>
      <c r="BB21" s="546"/>
      <c r="BC21" s="546"/>
      <c r="BD21" s="546"/>
      <c r="BE21" s="546"/>
      <c r="BF21" s="232"/>
      <c r="BG21" s="233"/>
    </row>
    <row r="22" spans="1:60" ht="31.9" customHeight="1">
      <c r="A22" s="231"/>
      <c r="B22" s="237"/>
      <c r="C22" s="237"/>
      <c r="D22" s="554" t="str">
        <f>CONCATENATE(D19," ",J19," ",O19)</f>
        <v xml:space="preserve">  </v>
      </c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  <c r="AO22" s="554"/>
      <c r="AP22" s="554"/>
      <c r="AQ22" s="554"/>
      <c r="AR22" s="554"/>
      <c r="AS22" s="554"/>
      <c r="AT22" s="554"/>
      <c r="AU22" s="554"/>
      <c r="AV22" s="554"/>
      <c r="AW22" s="554"/>
      <c r="AX22" s="554"/>
      <c r="AY22" s="554"/>
      <c r="AZ22" s="554"/>
      <c r="BA22" s="554"/>
      <c r="BB22" s="554"/>
      <c r="BC22" s="554"/>
      <c r="BD22" s="33"/>
      <c r="BE22" s="232"/>
      <c r="BF22" s="232"/>
      <c r="BG22" s="233"/>
    </row>
    <row r="23" spans="1:60" ht="15" customHeight="1">
      <c r="A23" s="231"/>
      <c r="B23" s="232"/>
      <c r="C23" s="232"/>
      <c r="D23" s="232"/>
      <c r="E23" s="237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232"/>
      <c r="BC23" s="232"/>
      <c r="BD23" s="232"/>
      <c r="BE23" s="232"/>
      <c r="BF23" s="232"/>
      <c r="BG23" s="233"/>
    </row>
    <row r="24" spans="1:60" ht="15" customHeight="1">
      <c r="A24" s="231"/>
      <c r="B24" s="232"/>
      <c r="C24" s="232"/>
      <c r="D24" s="550" t="s">
        <v>402</v>
      </c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  <c r="AK24" s="550"/>
      <c r="AL24" s="550"/>
      <c r="AM24" s="550"/>
      <c r="AN24" s="34"/>
      <c r="AO24" s="551" t="s">
        <v>849</v>
      </c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1"/>
      <c r="BD24" s="34"/>
      <c r="BE24" s="232"/>
      <c r="BF24" s="232"/>
      <c r="BG24" s="233"/>
    </row>
    <row r="25" spans="1:60" ht="31.15" customHeight="1">
      <c r="A25" s="231"/>
      <c r="B25" s="232"/>
      <c r="C25" s="232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489"/>
      <c r="AB25" s="489"/>
      <c r="AC25" s="489"/>
      <c r="AD25" s="489"/>
      <c r="AE25" s="489"/>
      <c r="AF25" s="489"/>
      <c r="AG25" s="489"/>
      <c r="AH25" s="489"/>
      <c r="AI25" s="489"/>
      <c r="AJ25" s="489"/>
      <c r="AK25" s="489"/>
      <c r="AL25" s="489"/>
      <c r="AM25" s="489"/>
      <c r="AO25" s="444"/>
      <c r="AP25" s="444"/>
      <c r="AQ25" s="444"/>
      <c r="AR25" s="444"/>
      <c r="AS25" s="444"/>
      <c r="AT25" s="444"/>
      <c r="AU25" s="444"/>
      <c r="AV25" s="444"/>
      <c r="AW25" s="444"/>
      <c r="AX25" s="444"/>
      <c r="AY25" s="444"/>
      <c r="AZ25" s="444"/>
      <c r="BA25" s="444"/>
      <c r="BB25" s="444"/>
      <c r="BC25" s="444"/>
      <c r="BD25" s="232"/>
      <c r="BE25" s="232"/>
      <c r="BF25" s="232"/>
      <c r="BG25" s="233"/>
    </row>
    <row r="26" spans="1:60" ht="15.6" customHeight="1">
      <c r="A26" s="231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3"/>
    </row>
    <row r="27" spans="1:60" ht="31.15" customHeight="1">
      <c r="A27" s="231"/>
      <c r="B27" s="232"/>
      <c r="C27" s="232"/>
      <c r="D27" s="451" t="s">
        <v>286</v>
      </c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451"/>
      <c r="BD27" s="232"/>
      <c r="BE27" s="232"/>
      <c r="BF27" s="232"/>
      <c r="BG27" s="233"/>
    </row>
    <row r="28" spans="1:60" ht="15.6" customHeight="1">
      <c r="A28" s="231"/>
      <c r="B28" s="232"/>
      <c r="C28" s="232"/>
      <c r="D28" s="445" t="s">
        <v>39</v>
      </c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7"/>
      <c r="Y28" s="552" t="s">
        <v>42</v>
      </c>
      <c r="Z28" s="552"/>
      <c r="AA28" s="552"/>
      <c r="AB28" s="552"/>
      <c r="AC28" s="552"/>
      <c r="AD28" s="552"/>
      <c r="AE28" s="552"/>
      <c r="AF28" s="552"/>
      <c r="AG28" s="552"/>
      <c r="AH28" s="552"/>
      <c r="AI28" s="552"/>
      <c r="AJ28" s="552"/>
      <c r="AK28" s="552"/>
      <c r="AL28" s="552"/>
      <c r="AM28" s="552"/>
      <c r="AN28" s="552"/>
      <c r="AO28" s="552"/>
      <c r="AP28" s="552"/>
      <c r="AQ28" s="552"/>
      <c r="AR28" s="552"/>
      <c r="AS28" s="552"/>
      <c r="AT28" s="552"/>
      <c r="AU28" s="552"/>
      <c r="AV28" s="552"/>
      <c r="AW28" s="552"/>
      <c r="AX28" s="552"/>
      <c r="AY28" s="552"/>
      <c r="AZ28" s="552"/>
      <c r="BA28" s="552"/>
      <c r="BB28" s="552"/>
      <c r="BC28" s="552"/>
      <c r="BD28" s="232"/>
      <c r="BE28" s="232"/>
      <c r="BF28" s="232"/>
      <c r="BG28" s="233"/>
    </row>
    <row r="29" spans="1:60" ht="15.6" customHeight="1">
      <c r="A29" s="231"/>
      <c r="B29" s="232"/>
      <c r="C29" s="232"/>
      <c r="D29" s="445" t="str">
        <f>IF($AK$13=4,"Amenaza","Agente generador interno")</f>
        <v>Agente generador interno</v>
      </c>
      <c r="E29" s="446"/>
      <c r="F29" s="446"/>
      <c r="G29" s="446"/>
      <c r="H29" s="446"/>
      <c r="I29" s="447"/>
      <c r="J29" s="445" t="str">
        <f>IF($AK$13=4,"Vulnerabilidad","Causa")</f>
        <v>Causa</v>
      </c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7"/>
      <c r="Y29" s="451" t="str">
        <f>IF($AK$13=4,"Amenaza","Agente generador externo")</f>
        <v>Agente generador externo</v>
      </c>
      <c r="Z29" s="451"/>
      <c r="AA29" s="451"/>
      <c r="AB29" s="451"/>
      <c r="AC29" s="451"/>
      <c r="AD29" s="451"/>
      <c r="AE29" s="451"/>
      <c r="AF29" s="451"/>
      <c r="AG29" s="451"/>
      <c r="AH29" s="451"/>
      <c r="AI29" s="445" t="str">
        <f>IF($AK$13=4,"Vulnerabilidad","Causa")</f>
        <v>Causa</v>
      </c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  <c r="AT29" s="446"/>
      <c r="AU29" s="446"/>
      <c r="AV29" s="446"/>
      <c r="AW29" s="446"/>
      <c r="AX29" s="446"/>
      <c r="AY29" s="446"/>
      <c r="AZ29" s="446"/>
      <c r="BA29" s="446"/>
      <c r="BB29" s="446"/>
      <c r="BC29" s="447"/>
      <c r="BD29" s="232"/>
      <c r="BE29" s="232"/>
      <c r="BF29" s="232"/>
      <c r="BG29" s="233"/>
    </row>
    <row r="30" spans="1:60" ht="20.25" customHeight="1">
      <c r="A30" s="231"/>
      <c r="B30" s="232"/>
      <c r="C30" s="232"/>
      <c r="D30" s="444"/>
      <c r="E30" s="444"/>
      <c r="F30" s="444"/>
      <c r="G30" s="444"/>
      <c r="H30" s="444"/>
      <c r="I30" s="444"/>
      <c r="J30" s="570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2"/>
      <c r="Y30" s="553"/>
      <c r="Z30" s="553"/>
      <c r="AA30" s="553"/>
      <c r="AB30" s="553"/>
      <c r="AC30" s="553"/>
      <c r="AD30" s="553"/>
      <c r="AE30" s="553"/>
      <c r="AF30" s="553"/>
      <c r="AG30" s="553"/>
      <c r="AH30" s="553"/>
      <c r="AI30" s="524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  <c r="AT30" s="525"/>
      <c r="AU30" s="525"/>
      <c r="AV30" s="525"/>
      <c r="AW30" s="525"/>
      <c r="AX30" s="525"/>
      <c r="AY30" s="525"/>
      <c r="AZ30" s="525"/>
      <c r="BA30" s="525"/>
      <c r="BB30" s="525"/>
      <c r="BC30" s="526"/>
      <c r="BD30" s="232"/>
      <c r="BE30" s="232"/>
      <c r="BF30" s="232"/>
      <c r="BG30" s="233"/>
    </row>
    <row r="31" spans="1:60" ht="21" customHeight="1">
      <c r="A31" s="231"/>
      <c r="B31" s="232"/>
      <c r="C31" s="232"/>
      <c r="D31" s="444"/>
      <c r="E31" s="444"/>
      <c r="F31" s="444"/>
      <c r="G31" s="444"/>
      <c r="H31" s="444"/>
      <c r="I31" s="444"/>
      <c r="J31" s="570"/>
      <c r="K31" s="571"/>
      <c r="L31" s="571"/>
      <c r="M31" s="571"/>
      <c r="N31" s="571"/>
      <c r="O31" s="571"/>
      <c r="P31" s="571"/>
      <c r="Q31" s="571"/>
      <c r="R31" s="571"/>
      <c r="S31" s="571"/>
      <c r="T31" s="571"/>
      <c r="U31" s="571"/>
      <c r="V31" s="571"/>
      <c r="W31" s="571"/>
      <c r="X31" s="572"/>
      <c r="Y31" s="553"/>
      <c r="Z31" s="553"/>
      <c r="AA31" s="553"/>
      <c r="AB31" s="553"/>
      <c r="AC31" s="553"/>
      <c r="AD31" s="553"/>
      <c r="AE31" s="553"/>
      <c r="AF31" s="553"/>
      <c r="AG31" s="553"/>
      <c r="AH31" s="553"/>
      <c r="AI31" s="524"/>
      <c r="AJ31" s="525"/>
      <c r="AK31" s="525"/>
      <c r="AL31" s="525"/>
      <c r="AM31" s="525"/>
      <c r="AN31" s="525"/>
      <c r="AO31" s="525"/>
      <c r="AP31" s="525"/>
      <c r="AQ31" s="525"/>
      <c r="AR31" s="525"/>
      <c r="AS31" s="525"/>
      <c r="AT31" s="525"/>
      <c r="AU31" s="525"/>
      <c r="AV31" s="525"/>
      <c r="AW31" s="525"/>
      <c r="AX31" s="525"/>
      <c r="AY31" s="525"/>
      <c r="AZ31" s="525"/>
      <c r="BA31" s="525"/>
      <c r="BB31" s="525"/>
      <c r="BC31" s="526"/>
      <c r="BD31" s="232"/>
      <c r="BE31" s="232"/>
      <c r="BF31" s="232"/>
      <c r="BG31" s="233"/>
    </row>
    <row r="32" spans="1:60" ht="17.25" customHeight="1">
      <c r="A32" s="231"/>
      <c r="B32" s="232"/>
      <c r="C32" s="232"/>
      <c r="D32" s="444"/>
      <c r="E32" s="444"/>
      <c r="F32" s="444"/>
      <c r="G32" s="444"/>
      <c r="H32" s="444"/>
      <c r="I32" s="444"/>
      <c r="J32" s="570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2"/>
      <c r="Y32" s="553"/>
      <c r="Z32" s="553"/>
      <c r="AA32" s="553"/>
      <c r="AB32" s="553"/>
      <c r="AC32" s="553"/>
      <c r="AD32" s="553"/>
      <c r="AE32" s="553"/>
      <c r="AF32" s="553"/>
      <c r="AG32" s="553"/>
      <c r="AH32" s="553"/>
      <c r="AI32" s="524"/>
      <c r="AJ32" s="525"/>
      <c r="AK32" s="525"/>
      <c r="AL32" s="525"/>
      <c r="AM32" s="525"/>
      <c r="AN32" s="525"/>
      <c r="AO32" s="525"/>
      <c r="AP32" s="525"/>
      <c r="AQ32" s="525"/>
      <c r="AR32" s="525"/>
      <c r="AS32" s="525"/>
      <c r="AT32" s="525"/>
      <c r="AU32" s="525"/>
      <c r="AV32" s="525"/>
      <c r="AW32" s="525"/>
      <c r="AX32" s="525"/>
      <c r="AY32" s="525"/>
      <c r="AZ32" s="525"/>
      <c r="BA32" s="525"/>
      <c r="BB32" s="525"/>
      <c r="BC32" s="526"/>
      <c r="BD32" s="232"/>
      <c r="BE32" s="232"/>
      <c r="BF32" s="232"/>
      <c r="BG32" s="233"/>
    </row>
    <row r="33" spans="1:79">
      <c r="A33" s="231"/>
      <c r="B33" s="232"/>
      <c r="C33" s="232"/>
      <c r="D33" s="444"/>
      <c r="E33" s="444"/>
      <c r="F33" s="444"/>
      <c r="G33" s="444"/>
      <c r="H33" s="444"/>
      <c r="I33" s="444"/>
      <c r="J33" s="570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2"/>
      <c r="Y33" s="553"/>
      <c r="Z33" s="553"/>
      <c r="AA33" s="553"/>
      <c r="AB33" s="553"/>
      <c r="AC33" s="553"/>
      <c r="AD33" s="553"/>
      <c r="AE33" s="553"/>
      <c r="AF33" s="553"/>
      <c r="AG33" s="553"/>
      <c r="AH33" s="553"/>
      <c r="AI33" s="524"/>
      <c r="AJ33" s="525"/>
      <c r="AK33" s="525"/>
      <c r="AL33" s="525"/>
      <c r="AM33" s="525"/>
      <c r="AN33" s="525"/>
      <c r="AO33" s="525"/>
      <c r="AP33" s="525"/>
      <c r="AQ33" s="525"/>
      <c r="AR33" s="525"/>
      <c r="AS33" s="525"/>
      <c r="AT33" s="525"/>
      <c r="AU33" s="525"/>
      <c r="AV33" s="525"/>
      <c r="AW33" s="525"/>
      <c r="AX33" s="525"/>
      <c r="AY33" s="525"/>
      <c r="AZ33" s="525"/>
      <c r="BA33" s="525"/>
      <c r="BB33" s="525"/>
      <c r="BC33" s="526"/>
      <c r="BD33" s="232"/>
      <c r="BE33" s="232"/>
      <c r="BF33" s="232"/>
      <c r="BG33" s="233"/>
    </row>
    <row r="34" spans="1:79">
      <c r="A34" s="231"/>
      <c r="B34" s="232"/>
      <c r="C34" s="232"/>
      <c r="D34" s="444"/>
      <c r="E34" s="444"/>
      <c r="F34" s="444"/>
      <c r="G34" s="444"/>
      <c r="H34" s="444"/>
      <c r="I34" s="444"/>
      <c r="J34" s="570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2"/>
      <c r="Y34" s="553"/>
      <c r="Z34" s="553"/>
      <c r="AA34" s="553"/>
      <c r="AB34" s="553"/>
      <c r="AC34" s="553"/>
      <c r="AD34" s="553"/>
      <c r="AE34" s="553"/>
      <c r="AF34" s="553"/>
      <c r="AG34" s="553"/>
      <c r="AH34" s="553"/>
      <c r="AI34" s="524"/>
      <c r="AJ34" s="525"/>
      <c r="AK34" s="525"/>
      <c r="AL34" s="525"/>
      <c r="AM34" s="525"/>
      <c r="AN34" s="525"/>
      <c r="AO34" s="525"/>
      <c r="AP34" s="525"/>
      <c r="AQ34" s="525"/>
      <c r="AR34" s="525"/>
      <c r="AS34" s="525"/>
      <c r="AT34" s="525"/>
      <c r="AU34" s="525"/>
      <c r="AV34" s="525"/>
      <c r="AW34" s="525"/>
      <c r="AX34" s="525"/>
      <c r="AY34" s="525"/>
      <c r="AZ34" s="525"/>
      <c r="BA34" s="525"/>
      <c r="BB34" s="525"/>
      <c r="BC34" s="526"/>
      <c r="BD34" s="232"/>
      <c r="BE34" s="232"/>
      <c r="BF34" s="232"/>
      <c r="BG34" s="233"/>
    </row>
    <row r="35" spans="1:79" ht="15" customHeight="1">
      <c r="A35" s="231"/>
      <c r="B35" s="232"/>
      <c r="C35" s="232"/>
      <c r="D35" s="451" t="s">
        <v>315</v>
      </c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451"/>
      <c r="AT35" s="451"/>
      <c r="AU35" s="451"/>
      <c r="AV35" s="451"/>
      <c r="AW35" s="451"/>
      <c r="AX35" s="451"/>
      <c r="AY35" s="451"/>
      <c r="AZ35" s="451"/>
      <c r="BA35" s="451"/>
      <c r="BB35" s="451"/>
      <c r="BC35" s="451"/>
      <c r="BD35" s="232"/>
      <c r="BE35" s="232"/>
      <c r="BF35" s="232"/>
      <c r="BG35" s="233"/>
      <c r="BN35" s="238"/>
      <c r="BO35" s="238"/>
      <c r="BP35" s="238"/>
      <c r="BQ35" s="238"/>
      <c r="BR35" s="238"/>
      <c r="BS35" s="238"/>
      <c r="BT35" s="238"/>
      <c r="BU35" s="232"/>
      <c r="BV35" s="232"/>
      <c r="BW35" s="232"/>
      <c r="BX35" s="232"/>
      <c r="BY35" s="232"/>
      <c r="BZ35" s="232"/>
      <c r="CA35" s="232"/>
    </row>
    <row r="36" spans="1:79" ht="15" customHeight="1">
      <c r="A36" s="231"/>
      <c r="B36" s="232"/>
      <c r="C36" s="232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51"/>
      <c r="AJ36" s="451"/>
      <c r="AK36" s="451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/>
      <c r="AV36" s="451"/>
      <c r="AW36" s="451"/>
      <c r="AX36" s="451"/>
      <c r="AY36" s="451"/>
      <c r="AZ36" s="451"/>
      <c r="BA36" s="451"/>
      <c r="BB36" s="451"/>
      <c r="BC36" s="451"/>
      <c r="BD36" s="232"/>
      <c r="BE36" s="232"/>
      <c r="BF36" s="232"/>
      <c r="BG36" s="233"/>
      <c r="BN36" s="238"/>
      <c r="BO36" s="238"/>
      <c r="BP36" s="238"/>
      <c r="BQ36" s="238"/>
      <c r="BR36" s="238"/>
      <c r="BS36" s="238"/>
      <c r="BT36" s="238"/>
      <c r="BU36" s="232"/>
      <c r="BV36" s="232"/>
      <c r="BW36" s="232"/>
      <c r="BX36" s="232"/>
      <c r="BY36" s="232"/>
      <c r="BZ36" s="232"/>
      <c r="CA36" s="232"/>
    </row>
    <row r="37" spans="1:79">
      <c r="A37" s="231"/>
      <c r="B37" s="232"/>
      <c r="C37" s="232"/>
      <c r="D37" s="482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3"/>
      <c r="AA37" s="483"/>
      <c r="AB37" s="483"/>
      <c r="AC37" s="483"/>
      <c r="AD37" s="483"/>
      <c r="AE37" s="483"/>
      <c r="AF37" s="483"/>
      <c r="AG37" s="483"/>
      <c r="AH37" s="483"/>
      <c r="AI37" s="483"/>
      <c r="AJ37" s="483"/>
      <c r="AK37" s="483"/>
      <c r="AL37" s="483"/>
      <c r="AM37" s="483"/>
      <c r="AN37" s="483"/>
      <c r="AO37" s="483"/>
      <c r="AP37" s="483"/>
      <c r="AQ37" s="483"/>
      <c r="AR37" s="483"/>
      <c r="AS37" s="483"/>
      <c r="AT37" s="483"/>
      <c r="AU37" s="483"/>
      <c r="AV37" s="483"/>
      <c r="AW37" s="483"/>
      <c r="AX37" s="483"/>
      <c r="AY37" s="483"/>
      <c r="AZ37" s="483"/>
      <c r="BA37" s="483"/>
      <c r="BB37" s="483"/>
      <c r="BC37" s="484"/>
      <c r="BD37" s="232"/>
      <c r="BE37" s="232"/>
      <c r="BF37" s="232"/>
      <c r="BG37" s="233"/>
      <c r="BN37" s="238"/>
      <c r="BO37" s="238"/>
      <c r="BP37" s="238"/>
      <c r="BQ37" s="238"/>
      <c r="BR37" s="238"/>
      <c r="BS37" s="238"/>
      <c r="BT37" s="238"/>
      <c r="BU37" s="232"/>
      <c r="BV37" s="232"/>
      <c r="BW37" s="232"/>
      <c r="BX37" s="232"/>
      <c r="BY37" s="232"/>
      <c r="BZ37" s="232"/>
      <c r="CA37" s="232"/>
    </row>
    <row r="38" spans="1:79" ht="15" customHeight="1">
      <c r="A38" s="231"/>
      <c r="B38" s="232"/>
      <c r="C38" s="232"/>
      <c r="D38" s="482"/>
      <c r="E38" s="483"/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3"/>
      <c r="AA38" s="483"/>
      <c r="AB38" s="483"/>
      <c r="AC38" s="483"/>
      <c r="AD38" s="483"/>
      <c r="AE38" s="483"/>
      <c r="AF38" s="483"/>
      <c r="AG38" s="483"/>
      <c r="AH38" s="483"/>
      <c r="AI38" s="483"/>
      <c r="AJ38" s="483"/>
      <c r="AK38" s="483"/>
      <c r="AL38" s="483"/>
      <c r="AM38" s="483"/>
      <c r="AN38" s="483"/>
      <c r="AO38" s="483"/>
      <c r="AP38" s="483"/>
      <c r="AQ38" s="483"/>
      <c r="AR38" s="483"/>
      <c r="AS38" s="483"/>
      <c r="AT38" s="483"/>
      <c r="AU38" s="483"/>
      <c r="AV38" s="483"/>
      <c r="AW38" s="483"/>
      <c r="AX38" s="483"/>
      <c r="AY38" s="483"/>
      <c r="AZ38" s="483"/>
      <c r="BA38" s="483"/>
      <c r="BB38" s="483"/>
      <c r="BC38" s="484"/>
      <c r="BD38" s="232"/>
      <c r="BE38" s="232"/>
      <c r="BF38" s="232"/>
      <c r="BG38" s="233"/>
      <c r="BN38" s="238"/>
      <c r="BO38" s="238"/>
      <c r="BP38" s="238"/>
      <c r="BQ38" s="238"/>
      <c r="BR38" s="238"/>
      <c r="BS38" s="238"/>
      <c r="BT38" s="238"/>
      <c r="BU38" s="232"/>
      <c r="BV38" s="232"/>
      <c r="BW38" s="232"/>
      <c r="BX38" s="232"/>
      <c r="BY38" s="232"/>
      <c r="BZ38" s="232"/>
      <c r="CA38" s="232"/>
    </row>
    <row r="39" spans="1:79" ht="15" customHeight="1">
      <c r="A39" s="231"/>
      <c r="B39" s="232"/>
      <c r="C39" s="232"/>
      <c r="D39" s="482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/>
      <c r="AA39" s="483"/>
      <c r="AB39" s="483"/>
      <c r="AC39" s="483"/>
      <c r="AD39" s="483"/>
      <c r="AE39" s="483"/>
      <c r="AF39" s="483"/>
      <c r="AG39" s="483"/>
      <c r="AH39" s="483"/>
      <c r="AI39" s="483"/>
      <c r="AJ39" s="483"/>
      <c r="AK39" s="483"/>
      <c r="AL39" s="483"/>
      <c r="AM39" s="483"/>
      <c r="AN39" s="483"/>
      <c r="AO39" s="483"/>
      <c r="AP39" s="483"/>
      <c r="AQ39" s="483"/>
      <c r="AR39" s="483"/>
      <c r="AS39" s="483"/>
      <c r="AT39" s="483"/>
      <c r="AU39" s="483"/>
      <c r="AV39" s="483"/>
      <c r="AW39" s="483"/>
      <c r="AX39" s="483"/>
      <c r="AY39" s="483"/>
      <c r="AZ39" s="483"/>
      <c r="BA39" s="483"/>
      <c r="BB39" s="483"/>
      <c r="BC39" s="484"/>
      <c r="BD39" s="232"/>
      <c r="BE39" s="232"/>
      <c r="BF39" s="232"/>
      <c r="BG39" s="233"/>
      <c r="BN39" s="238"/>
      <c r="BO39" s="238"/>
      <c r="BP39" s="238"/>
      <c r="BQ39" s="238"/>
      <c r="BR39" s="238"/>
      <c r="BS39" s="238"/>
      <c r="BT39" s="238"/>
      <c r="BU39" s="232"/>
      <c r="BV39" s="232"/>
      <c r="BW39" s="232"/>
      <c r="BX39" s="232"/>
      <c r="BY39" s="232"/>
      <c r="BZ39" s="232"/>
      <c r="CA39" s="232"/>
    </row>
    <row r="40" spans="1:79" ht="15" customHeight="1">
      <c r="A40" s="231"/>
      <c r="B40" s="232"/>
      <c r="C40" s="232"/>
      <c r="D40" s="482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483"/>
      <c r="AL40" s="483"/>
      <c r="AM40" s="483"/>
      <c r="AN40" s="483"/>
      <c r="AO40" s="483"/>
      <c r="AP40" s="483"/>
      <c r="AQ40" s="483"/>
      <c r="AR40" s="483"/>
      <c r="AS40" s="483"/>
      <c r="AT40" s="483"/>
      <c r="AU40" s="483"/>
      <c r="AV40" s="483"/>
      <c r="AW40" s="483"/>
      <c r="AX40" s="483"/>
      <c r="AY40" s="483"/>
      <c r="AZ40" s="483"/>
      <c r="BA40" s="483"/>
      <c r="BB40" s="483"/>
      <c r="BC40" s="484"/>
      <c r="BD40" s="232"/>
      <c r="BE40" s="232"/>
      <c r="BF40" s="232"/>
      <c r="BG40" s="233"/>
      <c r="BN40" s="238"/>
      <c r="BO40" s="238"/>
      <c r="BP40" s="238"/>
      <c r="BQ40" s="238"/>
      <c r="BR40" s="238"/>
      <c r="BS40" s="238"/>
      <c r="BT40" s="238"/>
      <c r="BU40" s="232"/>
      <c r="BV40" s="232"/>
      <c r="BW40" s="232"/>
      <c r="BX40" s="232"/>
      <c r="BY40" s="232"/>
      <c r="BZ40" s="232"/>
      <c r="CA40" s="232"/>
    </row>
    <row r="41" spans="1:79" ht="15" customHeight="1">
      <c r="A41" s="231"/>
      <c r="B41" s="232"/>
      <c r="C41" s="232"/>
      <c r="D41" s="482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3"/>
      <c r="AK41" s="483"/>
      <c r="AL41" s="483"/>
      <c r="AM41" s="483"/>
      <c r="AN41" s="483"/>
      <c r="AO41" s="483"/>
      <c r="AP41" s="483"/>
      <c r="AQ41" s="483"/>
      <c r="AR41" s="483"/>
      <c r="AS41" s="483"/>
      <c r="AT41" s="483"/>
      <c r="AU41" s="483"/>
      <c r="AV41" s="483"/>
      <c r="AW41" s="483"/>
      <c r="AX41" s="483"/>
      <c r="AY41" s="483"/>
      <c r="AZ41" s="483"/>
      <c r="BA41" s="483"/>
      <c r="BB41" s="483"/>
      <c r="BC41" s="484"/>
      <c r="BD41" s="232"/>
      <c r="BE41" s="232"/>
      <c r="BF41" s="232"/>
      <c r="BG41" s="233"/>
      <c r="BN41" s="238"/>
      <c r="BO41" s="238"/>
      <c r="BP41" s="238"/>
      <c r="BQ41" s="238"/>
      <c r="BR41" s="238"/>
      <c r="BS41" s="238"/>
      <c r="BT41" s="238"/>
      <c r="BU41" s="232"/>
      <c r="BV41" s="232"/>
      <c r="BW41" s="232"/>
      <c r="BX41" s="232"/>
      <c r="BY41" s="232"/>
      <c r="BZ41" s="232"/>
      <c r="CA41" s="232"/>
    </row>
    <row r="42" spans="1:79" ht="15" customHeight="1">
      <c r="A42" s="231"/>
      <c r="B42" s="232"/>
      <c r="C42" s="232"/>
      <c r="D42" s="482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/>
      <c r="AA42" s="483"/>
      <c r="AB42" s="483"/>
      <c r="AC42" s="483"/>
      <c r="AD42" s="483"/>
      <c r="AE42" s="483"/>
      <c r="AF42" s="483"/>
      <c r="AG42" s="483"/>
      <c r="AH42" s="483"/>
      <c r="AI42" s="483"/>
      <c r="AJ42" s="483"/>
      <c r="AK42" s="483"/>
      <c r="AL42" s="483"/>
      <c r="AM42" s="483"/>
      <c r="AN42" s="483"/>
      <c r="AO42" s="483"/>
      <c r="AP42" s="483"/>
      <c r="AQ42" s="483"/>
      <c r="AR42" s="483"/>
      <c r="AS42" s="483"/>
      <c r="AT42" s="483"/>
      <c r="AU42" s="483"/>
      <c r="AV42" s="483"/>
      <c r="AW42" s="483"/>
      <c r="AX42" s="483"/>
      <c r="AY42" s="483"/>
      <c r="AZ42" s="483"/>
      <c r="BA42" s="483"/>
      <c r="BB42" s="483"/>
      <c r="BC42" s="484"/>
      <c r="BD42" s="232"/>
      <c r="BE42" s="232"/>
      <c r="BF42" s="232"/>
      <c r="BG42" s="233"/>
      <c r="BN42" s="238"/>
      <c r="BO42" s="238"/>
      <c r="BP42" s="238"/>
      <c r="BQ42" s="238"/>
      <c r="BR42" s="238"/>
      <c r="BS42" s="238"/>
      <c r="BT42" s="238"/>
      <c r="BU42" s="232"/>
      <c r="BV42" s="232"/>
      <c r="BW42" s="232"/>
      <c r="BX42" s="232"/>
      <c r="BY42" s="232"/>
      <c r="BZ42" s="232"/>
      <c r="CA42" s="232"/>
    </row>
    <row r="43" spans="1:79" ht="15" customHeight="1" thickBot="1">
      <c r="A43" s="231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3"/>
      <c r="BN43" s="238"/>
      <c r="BO43" s="238"/>
      <c r="BP43" s="238"/>
      <c r="BQ43" s="238"/>
      <c r="BR43" s="238"/>
      <c r="BS43" s="238"/>
      <c r="BT43" s="238"/>
      <c r="BU43" s="232"/>
      <c r="BV43" s="232"/>
      <c r="BW43" s="232"/>
      <c r="BX43" s="232"/>
      <c r="BY43" s="232"/>
      <c r="BZ43" s="232"/>
      <c r="CA43" s="232"/>
    </row>
    <row r="44" spans="1:79" ht="32.450000000000003" customHeight="1" thickBot="1">
      <c r="A44" s="433" t="s">
        <v>516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34"/>
      <c r="AR44" s="434"/>
      <c r="AS44" s="434"/>
      <c r="AT44" s="434"/>
      <c r="AU44" s="434"/>
      <c r="AV44" s="434"/>
      <c r="AW44" s="434"/>
      <c r="AX44" s="434"/>
      <c r="AY44" s="434"/>
      <c r="AZ44" s="434"/>
      <c r="BA44" s="434"/>
      <c r="BB44" s="434"/>
      <c r="BC44" s="434"/>
      <c r="BD44" s="434"/>
      <c r="BE44" s="434"/>
      <c r="BF44" s="434"/>
      <c r="BG44" s="435"/>
      <c r="BM44" s="563" t="s">
        <v>106</v>
      </c>
      <c r="BN44" s="563"/>
      <c r="BO44" s="563"/>
      <c r="BP44" s="238"/>
      <c r="BQ44" s="238"/>
      <c r="BR44" s="238"/>
      <c r="BS44" s="238"/>
      <c r="BT44" s="238"/>
      <c r="BU44" s="232"/>
      <c r="BV44" s="232"/>
      <c r="BW44" s="232"/>
      <c r="BX44" s="232"/>
      <c r="BY44" s="232"/>
      <c r="BZ44" s="232"/>
      <c r="CA44" s="232"/>
    </row>
    <row r="45" spans="1:79" ht="15" customHeight="1">
      <c r="A45" s="231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448" t="s">
        <v>53</v>
      </c>
      <c r="AA45" s="448"/>
      <c r="AB45" s="448"/>
      <c r="AC45" s="448"/>
      <c r="AD45" s="448"/>
      <c r="AE45" s="448"/>
      <c r="AF45" s="448"/>
      <c r="AG45" s="448"/>
      <c r="AH45" s="448"/>
      <c r="AI45" s="448"/>
      <c r="AJ45" s="448"/>
      <c r="AK45" s="448"/>
      <c r="AL45" s="375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3"/>
      <c r="BM45" s="563"/>
      <c r="BN45" s="563"/>
      <c r="BO45" s="563"/>
      <c r="BP45" s="238"/>
      <c r="BU45" s="493"/>
      <c r="BV45" s="493"/>
      <c r="BW45" s="232"/>
      <c r="BX45" s="232"/>
      <c r="BY45" s="232"/>
      <c r="BZ45" s="232"/>
      <c r="CA45" s="232"/>
    </row>
    <row r="46" spans="1:79" ht="14.45" customHeight="1">
      <c r="A46" s="231"/>
      <c r="B46" s="232"/>
      <c r="C46" s="232"/>
      <c r="D46" s="449"/>
      <c r="E46" s="449"/>
      <c r="F46" s="449"/>
      <c r="G46" s="449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31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BB46" s="232"/>
      <c r="BC46" s="232"/>
      <c r="BD46" s="232"/>
      <c r="BE46" s="232"/>
      <c r="BF46" s="232"/>
      <c r="BG46" s="233"/>
      <c r="BM46" s="230" t="s">
        <v>82</v>
      </c>
      <c r="BN46" s="239" t="str">
        <f>IF(AND(AK13=1,J54&lt;&gt;""),VLOOKUP(J54,Datos!L:M,2,0),IF(I48&lt;&gt;"",VLOOKUP(I48,Datos!Y:AE,7,0),""))</f>
        <v/>
      </c>
      <c r="BO46" s="239" t="str">
        <f>IF(I48&lt;&gt;"",VLOOKUP(I48,Datos!Y:AU,23,0),"")</f>
        <v/>
      </c>
      <c r="BU46" s="493"/>
      <c r="BV46" s="493"/>
      <c r="BW46" s="232"/>
      <c r="BX46" s="232"/>
      <c r="BY46" s="232"/>
      <c r="BZ46" s="232"/>
      <c r="CA46" s="232"/>
    </row>
    <row r="47" spans="1:79" ht="14.45" customHeight="1">
      <c r="A47" s="562" t="s">
        <v>351</v>
      </c>
      <c r="B47" s="448"/>
      <c r="C47" s="448"/>
      <c r="D47" s="448"/>
      <c r="E47" s="448"/>
      <c r="F47" s="448"/>
      <c r="G47" s="448"/>
      <c r="H47" s="448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232"/>
      <c r="Z47" s="232"/>
      <c r="AA47" s="232"/>
      <c r="AB47" s="457" t="s">
        <v>52</v>
      </c>
      <c r="AC47" s="458"/>
      <c r="AD47" s="458"/>
      <c r="AE47" s="458"/>
      <c r="AF47" s="458"/>
      <c r="AG47" s="458"/>
      <c r="AH47" s="458"/>
      <c r="AI47" s="458"/>
      <c r="AJ47" s="458"/>
      <c r="AK47" s="468"/>
      <c r="AL47" s="372"/>
      <c r="AM47" s="232"/>
      <c r="AN47" s="232"/>
      <c r="BB47" s="232"/>
      <c r="BC47" s="232"/>
      <c r="BD47" s="232"/>
      <c r="BE47" s="232"/>
      <c r="BF47" s="232"/>
      <c r="BG47" s="233"/>
      <c r="BM47" s="230" t="s">
        <v>81</v>
      </c>
      <c r="BN47" s="239" t="str">
        <f>IF(AND(AK13=1,J63&lt;&gt;""),VLOOKUP(J63,Datos!N:AE,18,0),IF(I58&lt;&gt;"",VLOOKUP(I58,Datos!P:AE,16,0),""))</f>
        <v/>
      </c>
      <c r="BO47" s="239" t="str">
        <f>IF(AK13=1,J63,IF(I58&lt;&gt;"",VLOOKUP(I58,Datos!P:R,3,0),""))</f>
        <v/>
      </c>
      <c r="BU47" s="232"/>
      <c r="BV47" s="232"/>
      <c r="BW47" s="232"/>
      <c r="BX47" s="232"/>
      <c r="BY47" s="232"/>
      <c r="BZ47" s="232"/>
      <c r="CA47" s="232"/>
    </row>
    <row r="48" spans="1:79" ht="27" customHeight="1">
      <c r="A48" s="492"/>
      <c r="B48" s="493"/>
      <c r="C48" s="493"/>
      <c r="D48" s="493"/>
      <c r="E48" s="493"/>
      <c r="F48" s="493"/>
      <c r="G48" s="232"/>
      <c r="H48" s="232"/>
      <c r="I48" s="444"/>
      <c r="J48" s="444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4"/>
      <c r="X48" s="444"/>
      <c r="Y48" s="232"/>
      <c r="Z48" s="232"/>
      <c r="AA48" s="232"/>
      <c r="AB48" s="450">
        <v>1</v>
      </c>
      <c r="AC48" s="450"/>
      <c r="AD48" s="450">
        <v>2</v>
      </c>
      <c r="AE48" s="450"/>
      <c r="AF48" s="450">
        <v>3</v>
      </c>
      <c r="AG48" s="450"/>
      <c r="AH48" s="450">
        <v>4</v>
      </c>
      <c r="AI48" s="450"/>
      <c r="AJ48" s="450">
        <v>5</v>
      </c>
      <c r="AK48" s="450"/>
      <c r="AL48" s="372"/>
      <c r="AM48" s="232"/>
      <c r="AN48" s="232"/>
      <c r="BB48" s="232"/>
      <c r="BC48" s="232"/>
      <c r="BD48" s="232"/>
      <c r="BE48" s="232"/>
      <c r="BF48" s="232"/>
      <c r="BG48" s="233"/>
    </row>
    <row r="49" spans="1:72" ht="31.5" customHeight="1">
      <c r="A49" s="492"/>
      <c r="B49" s="493"/>
      <c r="C49" s="493"/>
      <c r="D49" s="493"/>
      <c r="E49" s="493"/>
      <c r="F49" s="493"/>
      <c r="G49" s="241"/>
      <c r="H49" s="242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32"/>
      <c r="Y49" s="232"/>
      <c r="Z49" s="559" t="s">
        <v>51</v>
      </c>
      <c r="AA49" s="469">
        <v>1</v>
      </c>
      <c r="AB49" s="527" t="str">
        <f>IF(AND($AB$48=$H$66,$AA49=$F$66),"R2","")</f>
        <v/>
      </c>
      <c r="AC49" s="528"/>
      <c r="AD49" s="527" t="str">
        <f>IF(AND(AD$48=$H$66,$AA$49=$F$66),"R2","")</f>
        <v/>
      </c>
      <c r="AE49" s="528"/>
      <c r="AF49" s="535" t="str">
        <f>IF(AND(AF$48=$H$66,$AA$49=$F$66),"R2","")</f>
        <v/>
      </c>
      <c r="AG49" s="536"/>
      <c r="AH49" s="518" t="str">
        <f>IF(AND(AH$48=$H$66,$AA$49=$F$66),"R2","")</f>
        <v/>
      </c>
      <c r="AI49" s="519"/>
      <c r="AJ49" s="531" t="str">
        <f>IF(AND(AJ$48=$H$66,$AA$49=$F$66),"R2","")</f>
        <v/>
      </c>
      <c r="AK49" s="532"/>
      <c r="AL49" s="395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3"/>
      <c r="BM49" s="239"/>
      <c r="BN49" s="239" t="s">
        <v>57</v>
      </c>
      <c r="BO49" s="239" t="s">
        <v>58</v>
      </c>
      <c r="BP49" s="239" t="s">
        <v>59</v>
      </c>
      <c r="BQ49" s="239" t="s">
        <v>60</v>
      </c>
      <c r="BR49" s="239"/>
      <c r="BS49" s="239" t="s">
        <v>61</v>
      </c>
      <c r="BT49" s="239"/>
    </row>
    <row r="50" spans="1:72" ht="11.25" customHeight="1">
      <c r="A50" s="231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4"/>
      <c r="S50" s="234"/>
      <c r="T50" s="234"/>
      <c r="U50" s="234"/>
      <c r="V50" s="234"/>
      <c r="W50" s="234"/>
      <c r="X50" s="234"/>
      <c r="Y50" s="232"/>
      <c r="Z50" s="560"/>
      <c r="AA50" s="469"/>
      <c r="AB50" s="529"/>
      <c r="AC50" s="530"/>
      <c r="AD50" s="529"/>
      <c r="AE50" s="530"/>
      <c r="AF50" s="537"/>
      <c r="AG50" s="538"/>
      <c r="AH50" s="520"/>
      <c r="AI50" s="521"/>
      <c r="AJ50" s="533"/>
      <c r="AK50" s="534"/>
      <c r="AL50" s="395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3"/>
      <c r="BM50" s="239" t="s">
        <v>143</v>
      </c>
      <c r="BN50" s="239" t="s">
        <v>80</v>
      </c>
      <c r="BO50" s="239" t="s">
        <v>80</v>
      </c>
      <c r="BP50" s="239" t="s">
        <v>79</v>
      </c>
      <c r="BQ50" s="239" t="s">
        <v>78</v>
      </c>
      <c r="BR50" s="239"/>
      <c r="BS50" s="239" t="s">
        <v>77</v>
      </c>
      <c r="BT50" s="239"/>
    </row>
    <row r="51" spans="1:72" ht="13.5" customHeight="1">
      <c r="A51" s="231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452"/>
      <c r="S51" s="452"/>
      <c r="T51" s="452"/>
      <c r="U51" s="452"/>
      <c r="V51" s="452"/>
      <c r="W51" s="452"/>
      <c r="X51" s="234"/>
      <c r="Y51" s="232"/>
      <c r="Z51" s="560"/>
      <c r="AA51" s="469">
        <v>2</v>
      </c>
      <c r="AB51" s="527" t="str">
        <f>IF(AND(AB$48=$H$66,$AA$51=$F$66),"R2","")</f>
        <v/>
      </c>
      <c r="AC51" s="528"/>
      <c r="AD51" s="527" t="str">
        <f>IF(AND(AD$48=$H$66,$AA$51=$F$66),"R2","")</f>
        <v/>
      </c>
      <c r="AE51" s="528"/>
      <c r="AF51" s="535" t="str">
        <f>IF(AND(AF$48=$H$66,$AA$51=$F$66),"R2","")</f>
        <v/>
      </c>
      <c r="AG51" s="536"/>
      <c r="AH51" s="518" t="str">
        <f>IF(AND(AH$48=$H$66,$AA$51=$F$66),"R2","")</f>
        <v/>
      </c>
      <c r="AI51" s="519"/>
      <c r="AJ51" s="531" t="str">
        <f>IF(AND(AJ$48=$H$66,$AA$51=$F$66),"R2","")</f>
        <v/>
      </c>
      <c r="AK51" s="532"/>
      <c r="AL51" s="395"/>
      <c r="AM51" s="232"/>
      <c r="AN51" s="451" t="s">
        <v>50</v>
      </c>
      <c r="AO51" s="451"/>
      <c r="AP51" s="451"/>
      <c r="AQ51" s="451"/>
      <c r="AR51" s="451"/>
      <c r="AS51" s="451"/>
      <c r="AT51" s="451"/>
      <c r="AU51" s="451"/>
      <c r="AV51" s="451"/>
      <c r="AW51" s="451"/>
      <c r="AX51" s="451"/>
      <c r="AY51" s="451"/>
      <c r="AZ51" s="451"/>
      <c r="BA51" s="232"/>
      <c r="BB51" s="232"/>
      <c r="BC51" s="232"/>
      <c r="BD51" s="232"/>
      <c r="BE51" s="232"/>
      <c r="BF51" s="232"/>
      <c r="BG51" s="233"/>
      <c r="BM51" s="239" t="s">
        <v>55</v>
      </c>
      <c r="BN51" s="239" t="s">
        <v>80</v>
      </c>
      <c r="BO51" s="239" t="s">
        <v>80</v>
      </c>
      <c r="BP51" s="239" t="s">
        <v>79</v>
      </c>
      <c r="BQ51" s="239" t="s">
        <v>78</v>
      </c>
      <c r="BR51" s="239"/>
      <c r="BS51" s="239" t="s">
        <v>77</v>
      </c>
      <c r="BT51" s="239"/>
    </row>
    <row r="52" spans="1:72" ht="19.5" customHeight="1">
      <c r="A52" s="231"/>
      <c r="B52" s="232"/>
      <c r="C52" s="232"/>
      <c r="D52" s="453" t="s">
        <v>148</v>
      </c>
      <c r="E52" s="453"/>
      <c r="F52" s="453"/>
      <c r="G52" s="453"/>
      <c r="H52" s="453"/>
      <c r="I52" s="453"/>
      <c r="J52" s="215"/>
      <c r="K52" s="215"/>
      <c r="L52" s="215"/>
      <c r="M52" s="215"/>
      <c r="N52" s="215"/>
      <c r="O52" s="215"/>
      <c r="P52" s="215"/>
      <c r="Q52" s="232"/>
      <c r="R52" s="513"/>
      <c r="S52" s="513"/>
      <c r="T52" s="513"/>
      <c r="U52" s="513"/>
      <c r="V52" s="513"/>
      <c r="W52" s="513"/>
      <c r="X52" s="234"/>
      <c r="Y52" s="232"/>
      <c r="Z52" s="560"/>
      <c r="AA52" s="469"/>
      <c r="AB52" s="529"/>
      <c r="AC52" s="530"/>
      <c r="AD52" s="529"/>
      <c r="AE52" s="530"/>
      <c r="AF52" s="537"/>
      <c r="AG52" s="538"/>
      <c r="AH52" s="520"/>
      <c r="AI52" s="521"/>
      <c r="AJ52" s="533"/>
      <c r="AK52" s="534"/>
      <c r="AL52" s="395"/>
      <c r="AM52" s="232"/>
      <c r="AN52" s="539" t="str">
        <f>IF(OR(J54="",J63=""),"",INDEX($BM$49:$BT$54,MATCH($BO$46,$BM$49:$BM$54,0),MATCH($BO$47,$BM$49:$BT$49,0)))</f>
        <v/>
      </c>
      <c r="AO52" s="540"/>
      <c r="AP52" s="540"/>
      <c r="AQ52" s="540"/>
      <c r="AR52" s="540"/>
      <c r="AS52" s="540"/>
      <c r="AT52" s="540"/>
      <c r="AU52" s="540"/>
      <c r="AV52" s="540"/>
      <c r="AW52" s="540"/>
      <c r="AX52" s="540"/>
      <c r="AY52" s="540"/>
      <c r="AZ52" s="541"/>
      <c r="BE52" s="232"/>
      <c r="BF52" s="232"/>
      <c r="BG52" s="233"/>
      <c r="BM52" s="239" t="s">
        <v>144</v>
      </c>
      <c r="BN52" s="239" t="s">
        <v>80</v>
      </c>
      <c r="BO52" s="239" t="s">
        <v>79</v>
      </c>
      <c r="BP52" s="239" t="s">
        <v>78</v>
      </c>
      <c r="BQ52" s="239" t="s">
        <v>77</v>
      </c>
      <c r="BR52" s="239"/>
      <c r="BS52" s="239" t="s">
        <v>77</v>
      </c>
      <c r="BT52" s="239"/>
    </row>
    <row r="53" spans="1:72" ht="14.45" customHeight="1">
      <c r="A53" s="231"/>
      <c r="B53" s="232"/>
      <c r="C53" s="232"/>
      <c r="D53" s="232"/>
      <c r="E53" s="232"/>
      <c r="F53" s="232"/>
      <c r="G53" s="232"/>
      <c r="H53" s="232"/>
      <c r="I53" s="232"/>
      <c r="J53" s="243"/>
      <c r="K53" s="244"/>
      <c r="L53" s="244"/>
      <c r="M53" s="244"/>
      <c r="N53" s="244"/>
      <c r="O53" s="244"/>
      <c r="P53" s="245"/>
      <c r="Q53" s="232"/>
      <c r="R53" s="452"/>
      <c r="S53" s="452"/>
      <c r="T53" s="452"/>
      <c r="U53" s="452"/>
      <c r="V53" s="452"/>
      <c r="W53" s="452"/>
      <c r="X53" s="234"/>
      <c r="Y53" s="232"/>
      <c r="Z53" s="560"/>
      <c r="AA53" s="469">
        <v>3</v>
      </c>
      <c r="AB53" s="527" t="str">
        <f>IF(AND(AB$48=$H$66,$AA$53=$F$66),"R2","")</f>
        <v/>
      </c>
      <c r="AC53" s="528"/>
      <c r="AD53" s="535" t="str">
        <f>IF(AND(AD$48=$H$66,$AA$53=$F$66),"R2","")</f>
        <v/>
      </c>
      <c r="AE53" s="536"/>
      <c r="AF53" s="518" t="str">
        <f>IF(AND(AF$48=$H$66,$AA$53=$F$66),"R2","")</f>
        <v/>
      </c>
      <c r="AG53" s="519"/>
      <c r="AH53" s="531" t="str">
        <f>IF(AND(AH$48=$H$66,$AA$53=$F$66),"R2","")</f>
        <v/>
      </c>
      <c r="AI53" s="532"/>
      <c r="AJ53" s="531" t="str">
        <f>IF(AND(AJ$48=$H$66,$AA$53=$F$66),"R2","")</f>
        <v/>
      </c>
      <c r="AK53" s="532"/>
      <c r="AL53" s="395"/>
      <c r="AM53" s="232"/>
      <c r="AN53" s="542"/>
      <c r="AO53" s="543"/>
      <c r="AP53" s="543"/>
      <c r="AQ53" s="543"/>
      <c r="AR53" s="543"/>
      <c r="AS53" s="543"/>
      <c r="AT53" s="543"/>
      <c r="AU53" s="543"/>
      <c r="AV53" s="543"/>
      <c r="AW53" s="543"/>
      <c r="AX53" s="543"/>
      <c r="AY53" s="543"/>
      <c r="AZ53" s="544"/>
      <c r="BE53" s="232"/>
      <c r="BF53" s="232"/>
      <c r="BG53" s="233"/>
      <c r="BM53" s="239" t="s">
        <v>56</v>
      </c>
      <c r="BN53" s="239" t="s">
        <v>79</v>
      </c>
      <c r="BO53" s="239" t="s">
        <v>78</v>
      </c>
      <c r="BP53" s="239" t="s">
        <v>78</v>
      </c>
      <c r="BQ53" s="239" t="s">
        <v>77</v>
      </c>
      <c r="BR53" s="239"/>
      <c r="BS53" s="239" t="s">
        <v>77</v>
      </c>
      <c r="BT53" s="239"/>
    </row>
    <row r="54" spans="1:72" ht="14.45" customHeight="1">
      <c r="A54" s="231"/>
      <c r="B54" s="232"/>
      <c r="C54" s="232"/>
      <c r="D54" s="232"/>
      <c r="E54" s="232"/>
      <c r="F54" s="232"/>
      <c r="G54" s="232"/>
      <c r="H54" s="232"/>
      <c r="I54" s="232"/>
      <c r="J54" s="556" t="str">
        <f>BO46</f>
        <v/>
      </c>
      <c r="K54" s="556"/>
      <c r="L54" s="556"/>
      <c r="M54" s="556"/>
      <c r="N54" s="556"/>
      <c r="O54" s="556"/>
      <c r="P54" s="556"/>
      <c r="Q54" s="232"/>
      <c r="R54" s="452"/>
      <c r="S54" s="452"/>
      <c r="T54" s="452"/>
      <c r="U54" s="452"/>
      <c r="V54" s="452"/>
      <c r="W54" s="452"/>
      <c r="X54" s="234"/>
      <c r="Y54" s="232"/>
      <c r="Z54" s="560"/>
      <c r="AA54" s="469"/>
      <c r="AB54" s="529"/>
      <c r="AC54" s="530"/>
      <c r="AD54" s="537"/>
      <c r="AE54" s="538"/>
      <c r="AF54" s="520"/>
      <c r="AG54" s="521"/>
      <c r="AH54" s="533"/>
      <c r="AI54" s="534"/>
      <c r="AJ54" s="533"/>
      <c r="AK54" s="534"/>
      <c r="AL54" s="395"/>
      <c r="AM54" s="232"/>
      <c r="AN54" s="232"/>
      <c r="AO54" s="232"/>
      <c r="AP54" s="232"/>
      <c r="AQ54" s="232"/>
      <c r="AR54" s="232"/>
      <c r="BE54" s="232"/>
      <c r="BF54" s="232"/>
      <c r="BG54" s="233"/>
      <c r="BM54" s="239" t="s">
        <v>145</v>
      </c>
      <c r="BN54" s="239" t="s">
        <v>78</v>
      </c>
      <c r="BO54" s="239" t="s">
        <v>78</v>
      </c>
      <c r="BP54" s="239" t="s">
        <v>77</v>
      </c>
      <c r="BQ54" s="239" t="s">
        <v>77</v>
      </c>
      <c r="BR54" s="239"/>
      <c r="BS54" s="239" t="s">
        <v>77</v>
      </c>
      <c r="BT54" s="239"/>
    </row>
    <row r="55" spans="1:72" ht="14.45" customHeight="1">
      <c r="A55" s="231"/>
      <c r="B55" s="232"/>
      <c r="C55" s="232"/>
      <c r="D55" s="232"/>
      <c r="E55" s="232"/>
      <c r="F55" s="232"/>
      <c r="G55" s="232"/>
      <c r="H55" s="232"/>
      <c r="I55" s="232"/>
      <c r="J55" s="243"/>
      <c r="K55" s="244"/>
      <c r="L55" s="244"/>
      <c r="M55" s="244"/>
      <c r="N55" s="244"/>
      <c r="O55" s="244"/>
      <c r="P55" s="245"/>
      <c r="Q55" s="232"/>
      <c r="R55" s="452" t="s">
        <v>832</v>
      </c>
      <c r="S55" s="452"/>
      <c r="T55" s="452"/>
      <c r="U55" s="452"/>
      <c r="V55" s="452"/>
      <c r="W55" s="452"/>
      <c r="X55" s="234"/>
      <c r="Y55" s="232"/>
      <c r="Z55" s="560"/>
      <c r="AA55" s="469">
        <v>4</v>
      </c>
      <c r="AB55" s="535" t="str">
        <f>IF(AND(AB$48=$H$66,$AA$55=$F$66),"R2","")</f>
        <v/>
      </c>
      <c r="AC55" s="536"/>
      <c r="AD55" s="518" t="str">
        <f>IF(AND(AD$48=$H$66,$AA$55=$F$66),"R2","")</f>
        <v/>
      </c>
      <c r="AE55" s="519"/>
      <c r="AF55" s="518" t="str">
        <f>IF(AND(AF$48=$H$66,$AA$55=$F$66),"R2","")</f>
        <v/>
      </c>
      <c r="AG55" s="519"/>
      <c r="AH55" s="531" t="str">
        <f>IF(AND(AH$48=$H$66,$AA$55=$F$66),"R2","")</f>
        <v/>
      </c>
      <c r="AI55" s="532"/>
      <c r="AJ55" s="531" t="str">
        <f>IF(AND(AJ$48=$H$66,$AA$55=$F$66),"R2","")</f>
        <v/>
      </c>
      <c r="AK55" s="532"/>
      <c r="AL55" s="395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3"/>
    </row>
    <row r="56" spans="1:72" ht="14.45" customHeight="1">
      <c r="A56" s="231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560"/>
      <c r="AA56" s="469"/>
      <c r="AB56" s="537"/>
      <c r="AC56" s="538"/>
      <c r="AD56" s="520"/>
      <c r="AE56" s="521"/>
      <c r="AF56" s="520"/>
      <c r="AG56" s="521"/>
      <c r="AH56" s="533"/>
      <c r="AI56" s="534"/>
      <c r="AJ56" s="533"/>
      <c r="AK56" s="534"/>
      <c r="AL56" s="395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3"/>
    </row>
    <row r="57" spans="1:72" ht="15.75" customHeight="1">
      <c r="A57" s="557" t="s">
        <v>350</v>
      </c>
      <c r="B57" s="558"/>
      <c r="C57" s="558"/>
      <c r="D57" s="558"/>
      <c r="E57" s="558"/>
      <c r="F57" s="558"/>
      <c r="G57" s="558"/>
      <c r="H57" s="558"/>
      <c r="I57" s="522" t="str">
        <f>IF($AK$13=1,"De click para determinar el impacto__","")</f>
        <v/>
      </c>
      <c r="J57" s="522"/>
      <c r="K57" s="522"/>
      <c r="L57" s="522"/>
      <c r="M57" s="522"/>
      <c r="N57" s="522"/>
      <c r="O57" s="522"/>
      <c r="P57" s="522"/>
      <c r="Q57" s="522"/>
      <c r="R57" s="522"/>
      <c r="S57" s="522"/>
      <c r="T57" s="522"/>
      <c r="U57" s="31"/>
      <c r="V57" s="31"/>
      <c r="W57" s="31"/>
      <c r="X57" s="31"/>
      <c r="Y57" s="232"/>
      <c r="Z57" s="560"/>
      <c r="AA57" s="469">
        <v>5</v>
      </c>
      <c r="AB57" s="518" t="str">
        <f>IF(AND(AB$48=$H$66,$AA$57=$F$66),"R2","")</f>
        <v/>
      </c>
      <c r="AC57" s="519"/>
      <c r="AD57" s="518" t="str">
        <f>IF(AND(AD$48=$H$66,$AA$57=$F$66),"R2","")</f>
        <v/>
      </c>
      <c r="AE57" s="519"/>
      <c r="AF57" s="531" t="str">
        <f>IF(AND(AF$48=$H$66,$AA$57=$F$66),"R2","")</f>
        <v/>
      </c>
      <c r="AG57" s="532"/>
      <c r="AH57" s="531" t="str">
        <f>IF(AND(AH$48=$H$66,$AA$57=$F$66),"R2","")</f>
        <v/>
      </c>
      <c r="AI57" s="532"/>
      <c r="AJ57" s="531" t="str">
        <f>IF(AND(AJ$48=$H$66,$AA$57=$F$66),"R2","")</f>
        <v/>
      </c>
      <c r="AK57" s="532"/>
      <c r="AL57" s="395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3"/>
    </row>
    <row r="58" spans="1:72" ht="30.75" customHeight="1">
      <c r="A58" s="231"/>
      <c r="B58" s="232"/>
      <c r="C58" s="232"/>
      <c r="D58" s="232"/>
      <c r="E58" s="232"/>
      <c r="F58" s="232"/>
      <c r="G58" s="232"/>
      <c r="H58" s="232"/>
      <c r="I58" s="444"/>
      <c r="J58" s="444"/>
      <c r="K58" s="444"/>
      <c r="L58" s="444"/>
      <c r="M58" s="444"/>
      <c r="N58" s="444"/>
      <c r="O58" s="444"/>
      <c r="P58" s="444"/>
      <c r="Q58" s="444"/>
      <c r="R58" s="444"/>
      <c r="S58" s="444"/>
      <c r="T58" s="444"/>
      <c r="U58" s="444"/>
      <c r="V58" s="444"/>
      <c r="W58" s="444"/>
      <c r="X58" s="444"/>
      <c r="Y58" s="232"/>
      <c r="Z58" s="561"/>
      <c r="AA58" s="469"/>
      <c r="AB58" s="520"/>
      <c r="AC58" s="521"/>
      <c r="AD58" s="520"/>
      <c r="AE58" s="521"/>
      <c r="AF58" s="533"/>
      <c r="AG58" s="534"/>
      <c r="AH58" s="533"/>
      <c r="AI58" s="534"/>
      <c r="AJ58" s="533"/>
      <c r="AK58" s="534"/>
      <c r="AL58" s="395"/>
      <c r="AM58" s="232"/>
      <c r="AN58" s="232"/>
      <c r="AO58" s="232"/>
      <c r="AP58" s="232"/>
      <c r="AQ58" s="232"/>
      <c r="AR58" s="232"/>
      <c r="AS58" s="234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3"/>
    </row>
    <row r="59" spans="1:72" ht="14.45" customHeight="1">
      <c r="A59" s="231"/>
      <c r="B59" s="232"/>
      <c r="C59" s="232"/>
      <c r="D59" s="232"/>
      <c r="E59" s="232"/>
      <c r="F59" s="232"/>
      <c r="G59" s="232"/>
      <c r="H59" s="232"/>
      <c r="I59" s="214"/>
      <c r="J59" s="214"/>
      <c r="K59" s="214"/>
      <c r="L59" s="214"/>
      <c r="M59" s="214"/>
      <c r="N59" s="214"/>
      <c r="O59" s="214"/>
      <c r="P59" s="214"/>
      <c r="Q59" s="247"/>
      <c r="R59" s="517"/>
      <c r="S59" s="517"/>
      <c r="T59" s="517"/>
      <c r="U59" s="517"/>
      <c r="V59" s="517"/>
      <c r="W59" s="517"/>
      <c r="X59" s="234"/>
      <c r="Y59" s="232"/>
      <c r="Z59" s="248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3"/>
    </row>
    <row r="60" spans="1:72" ht="14.45" customHeight="1">
      <c r="A60" s="231"/>
      <c r="B60" s="232"/>
      <c r="C60" s="232"/>
      <c r="D60" s="232"/>
      <c r="E60" s="232"/>
      <c r="F60" s="232"/>
      <c r="G60" s="232"/>
      <c r="H60" s="232"/>
      <c r="I60" s="214"/>
      <c r="J60" s="214"/>
      <c r="K60" s="214"/>
      <c r="L60" s="214"/>
      <c r="M60" s="214"/>
      <c r="N60" s="214"/>
      <c r="O60" s="214"/>
      <c r="P60" s="214"/>
      <c r="Q60" s="247"/>
      <c r="R60" s="383"/>
      <c r="S60" s="383"/>
      <c r="T60" s="383"/>
      <c r="U60" s="383"/>
      <c r="V60" s="383"/>
      <c r="W60" s="383"/>
      <c r="X60" s="234"/>
      <c r="Y60" s="232"/>
      <c r="Z60" s="248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3"/>
    </row>
    <row r="61" spans="1:72" ht="14.45" customHeight="1">
      <c r="A61" s="231"/>
      <c r="B61" s="232"/>
      <c r="C61" s="232"/>
      <c r="D61" s="555" t="s">
        <v>502</v>
      </c>
      <c r="E61" s="555"/>
      <c r="F61" s="555"/>
      <c r="G61" s="555"/>
      <c r="H61" s="555"/>
      <c r="I61" s="555"/>
      <c r="J61" s="214"/>
      <c r="K61" s="214"/>
      <c r="L61" s="214"/>
      <c r="M61" s="214"/>
      <c r="N61" s="214"/>
      <c r="O61" s="214"/>
      <c r="P61" s="214"/>
      <c r="Q61" s="247"/>
      <c r="R61" s="383"/>
      <c r="S61" s="383"/>
      <c r="T61" s="383"/>
      <c r="U61" s="383"/>
      <c r="V61" s="383"/>
      <c r="W61" s="383"/>
      <c r="X61" s="234"/>
      <c r="Y61" s="232"/>
      <c r="Z61" s="248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3"/>
    </row>
    <row r="62" spans="1:72" ht="14.45" customHeight="1">
      <c r="A62" s="231"/>
      <c r="B62" s="232"/>
      <c r="C62" s="232"/>
      <c r="D62" s="232"/>
      <c r="E62" s="232"/>
      <c r="F62" s="232"/>
      <c r="G62" s="232"/>
      <c r="H62" s="232"/>
      <c r="I62" s="232"/>
      <c r="J62" s="250"/>
      <c r="K62" s="251"/>
      <c r="L62" s="251"/>
      <c r="M62" s="251"/>
      <c r="N62" s="251"/>
      <c r="O62" s="251"/>
      <c r="P62" s="252"/>
      <c r="Q62" s="234"/>
      <c r="R62" s="513"/>
      <c r="S62" s="513"/>
      <c r="T62" s="513"/>
      <c r="U62" s="513"/>
      <c r="V62" s="513"/>
      <c r="W62" s="513"/>
      <c r="X62" s="234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3"/>
    </row>
    <row r="63" spans="1:72" ht="14.45" customHeight="1">
      <c r="A63" s="231"/>
      <c r="B63" s="232"/>
      <c r="C63" s="232"/>
      <c r="D63" s="232"/>
      <c r="E63" s="232"/>
      <c r="F63" s="232"/>
      <c r="G63" s="232"/>
      <c r="H63" s="232"/>
      <c r="I63" s="232"/>
      <c r="J63" s="514" t="str">
        <f>IF(AK13=1,Enc_Imp_Corrupción!E25,BO47)</f>
        <v/>
      </c>
      <c r="K63" s="515"/>
      <c r="L63" s="515"/>
      <c r="M63" s="515"/>
      <c r="N63" s="515"/>
      <c r="O63" s="515"/>
      <c r="P63" s="516"/>
      <c r="Q63" s="232"/>
      <c r="R63" s="513"/>
      <c r="S63" s="513"/>
      <c r="T63" s="513"/>
      <c r="U63" s="513"/>
      <c r="V63" s="513"/>
      <c r="W63" s="513"/>
      <c r="X63" s="232"/>
      <c r="Y63" s="232"/>
      <c r="Z63" s="253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3"/>
    </row>
    <row r="64" spans="1:72">
      <c r="A64" s="231"/>
      <c r="B64" s="232"/>
      <c r="C64" s="232"/>
      <c r="D64" s="232"/>
      <c r="E64" s="215"/>
      <c r="F64" s="215"/>
      <c r="G64" s="215"/>
      <c r="H64" s="215"/>
      <c r="I64" s="232"/>
      <c r="J64" s="254"/>
      <c r="K64" s="249"/>
      <c r="L64" s="249"/>
      <c r="M64" s="249"/>
      <c r="N64" s="249"/>
      <c r="O64" s="249"/>
      <c r="P64" s="255"/>
      <c r="Q64" s="232"/>
      <c r="R64" s="513"/>
      <c r="S64" s="513"/>
      <c r="T64" s="513"/>
      <c r="U64" s="513"/>
      <c r="V64" s="513"/>
      <c r="W64" s="513"/>
      <c r="X64" s="232"/>
      <c r="Y64" s="232"/>
      <c r="Z64" s="253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3"/>
    </row>
    <row r="65" spans="1:72">
      <c r="A65" s="231"/>
      <c r="B65" s="232"/>
      <c r="C65" s="232"/>
      <c r="D65" s="232"/>
      <c r="E65" s="232"/>
      <c r="F65" s="573" t="s">
        <v>68</v>
      </c>
      <c r="G65" s="573"/>
      <c r="H65" s="573" t="s">
        <v>69</v>
      </c>
      <c r="I65" s="573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53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3"/>
    </row>
    <row r="66" spans="1:72">
      <c r="A66" s="231"/>
      <c r="B66" s="232"/>
      <c r="C66" s="232"/>
      <c r="D66" s="232"/>
      <c r="E66" s="232"/>
      <c r="F66" s="350" t="str">
        <f>BN46</f>
        <v/>
      </c>
      <c r="G66" s="350"/>
      <c r="H66" s="350" t="str">
        <f>BN47</f>
        <v/>
      </c>
      <c r="I66" s="350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53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3"/>
    </row>
    <row r="67" spans="1:72" ht="15.75" thickBot="1">
      <c r="A67" s="231"/>
      <c r="B67" s="232"/>
      <c r="C67" s="232"/>
      <c r="D67" s="232"/>
      <c r="E67" s="232"/>
      <c r="F67" s="234"/>
      <c r="G67" s="234"/>
      <c r="H67" s="234"/>
      <c r="I67" s="234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53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3"/>
    </row>
    <row r="68" spans="1:72" ht="32.450000000000003" customHeight="1" thickBot="1">
      <c r="A68" s="433" t="s">
        <v>851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434"/>
      <c r="S68" s="434"/>
      <c r="T68" s="434"/>
      <c r="U68" s="434"/>
      <c r="V68" s="434"/>
      <c r="W68" s="434"/>
      <c r="X68" s="434"/>
      <c r="Y68" s="434"/>
      <c r="Z68" s="434"/>
      <c r="AA68" s="434"/>
      <c r="AB68" s="434"/>
      <c r="AC68" s="434"/>
      <c r="AD68" s="434"/>
      <c r="AE68" s="434"/>
      <c r="AF68" s="434"/>
      <c r="AG68" s="434"/>
      <c r="AH68" s="434"/>
      <c r="AI68" s="434"/>
      <c r="AJ68" s="434"/>
      <c r="AK68" s="434"/>
      <c r="AL68" s="434"/>
      <c r="AM68" s="434"/>
      <c r="AN68" s="434"/>
      <c r="AO68" s="434"/>
      <c r="AP68" s="434"/>
      <c r="AQ68" s="434"/>
      <c r="AR68" s="434"/>
      <c r="AS68" s="434"/>
      <c r="AT68" s="434"/>
      <c r="AU68" s="434"/>
      <c r="AV68" s="434"/>
      <c r="AW68" s="434"/>
      <c r="AX68" s="434"/>
      <c r="AY68" s="434"/>
      <c r="AZ68" s="434"/>
      <c r="BA68" s="434"/>
      <c r="BB68" s="434"/>
      <c r="BC68" s="434"/>
      <c r="BD68" s="434"/>
      <c r="BE68" s="434"/>
      <c r="BF68" s="434"/>
      <c r="BG68" s="435"/>
      <c r="BN68" s="238"/>
      <c r="BO68" s="238"/>
      <c r="BP68" s="238"/>
      <c r="BQ68" s="238"/>
      <c r="BR68" s="238"/>
      <c r="BS68" s="238"/>
      <c r="BT68" s="238"/>
    </row>
    <row r="69" spans="1:72">
      <c r="A69" s="231"/>
      <c r="B69" s="232"/>
      <c r="C69" s="232"/>
      <c r="D69" s="232"/>
      <c r="E69" s="232"/>
      <c r="F69" s="234"/>
      <c r="G69" s="234"/>
      <c r="H69" s="234"/>
      <c r="I69" s="234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53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3"/>
    </row>
    <row r="70" spans="1:72">
      <c r="A70" s="231"/>
      <c r="B70" s="232"/>
      <c r="C70" s="232"/>
      <c r="D70" s="232"/>
      <c r="E70" s="232"/>
      <c r="F70" s="234"/>
      <c r="G70" s="234"/>
      <c r="H70" s="234"/>
      <c r="I70" s="234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53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3"/>
    </row>
    <row r="71" spans="1:72">
      <c r="A71" s="231"/>
      <c r="B71" s="232"/>
      <c r="C71" s="232"/>
      <c r="D71" s="250"/>
      <c r="E71" s="251"/>
      <c r="F71" s="251"/>
      <c r="G71" s="251"/>
      <c r="H71" s="251"/>
      <c r="I71" s="251"/>
      <c r="J71" s="251"/>
      <c r="K71" s="251"/>
      <c r="L71" s="251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2"/>
      <c r="BE71" s="232"/>
      <c r="BF71" s="232"/>
      <c r="BG71" s="233"/>
    </row>
    <row r="72" spans="1:72" ht="14.45" customHeight="1">
      <c r="A72" s="231"/>
      <c r="B72" s="232"/>
      <c r="C72" s="232"/>
      <c r="D72" s="240"/>
      <c r="E72" s="232"/>
      <c r="F72" s="232"/>
      <c r="G72" s="232"/>
      <c r="H72" s="232"/>
      <c r="I72" s="232"/>
      <c r="J72" s="232"/>
      <c r="K72" s="232"/>
      <c r="L72" s="232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70"/>
      <c r="BE72" s="232"/>
      <c r="BF72" s="232"/>
      <c r="BG72" s="233"/>
    </row>
    <row r="73" spans="1:72" ht="22.5" customHeight="1">
      <c r="A73" s="231"/>
      <c r="B73" s="232"/>
      <c r="C73" s="232"/>
      <c r="D73" s="240"/>
      <c r="E73" s="232"/>
      <c r="F73" s="232"/>
      <c r="G73" s="232"/>
      <c r="H73" s="232"/>
      <c r="I73" s="232"/>
      <c r="J73" s="578" t="s">
        <v>831</v>
      </c>
      <c r="K73" s="578"/>
      <c r="L73" s="578"/>
      <c r="M73" s="578"/>
      <c r="N73" s="578"/>
      <c r="O73" s="578"/>
      <c r="P73" s="578"/>
      <c r="Q73" s="578"/>
      <c r="R73" s="578"/>
      <c r="S73" s="232"/>
      <c r="T73" s="232"/>
      <c r="U73" s="232"/>
      <c r="V73" s="232"/>
      <c r="W73" s="579"/>
      <c r="X73" s="580"/>
      <c r="Y73" s="580"/>
      <c r="Z73" s="580"/>
      <c r="AA73" s="580"/>
      <c r="AB73" s="580"/>
      <c r="AC73" s="580"/>
      <c r="AD73" s="580"/>
      <c r="AE73" s="580"/>
      <c r="AF73" s="581"/>
      <c r="AG73" s="234"/>
      <c r="AH73" s="234"/>
      <c r="AI73" s="234"/>
      <c r="AJ73" s="221"/>
      <c r="AK73" s="234"/>
      <c r="AL73" s="234"/>
      <c r="AM73" s="234"/>
      <c r="AN73" s="234"/>
      <c r="AO73" s="234"/>
      <c r="AP73" s="234"/>
      <c r="AQ73" s="234"/>
      <c r="AR73" s="234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70"/>
      <c r="BE73" s="232"/>
      <c r="BF73" s="232"/>
      <c r="BG73" s="233"/>
    </row>
    <row r="74" spans="1:72">
      <c r="A74" s="231"/>
      <c r="B74" s="232"/>
      <c r="C74" s="232"/>
      <c r="D74" s="240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4"/>
      <c r="S74" s="234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2"/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  <c r="BD74" s="270"/>
      <c r="BE74" s="232"/>
      <c r="BF74" s="232"/>
      <c r="BG74" s="233"/>
    </row>
    <row r="75" spans="1:72">
      <c r="A75" s="231"/>
      <c r="B75" s="232"/>
      <c r="C75" s="232"/>
      <c r="D75" s="240"/>
      <c r="E75" s="232"/>
      <c r="F75" s="232"/>
      <c r="G75" s="232"/>
      <c r="H75" s="232"/>
      <c r="I75" s="232"/>
      <c r="J75" s="232"/>
      <c r="K75" s="232"/>
      <c r="L75" s="232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4"/>
      <c r="AO75" s="234"/>
      <c r="AP75" s="234"/>
      <c r="AQ75" s="234"/>
      <c r="AR75" s="234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  <c r="BC75" s="232"/>
      <c r="BD75" s="270"/>
      <c r="BE75" s="232"/>
      <c r="BF75" s="232"/>
      <c r="BG75" s="233"/>
    </row>
    <row r="76" spans="1:72" ht="19.899999999999999" customHeight="1">
      <c r="A76" s="231"/>
      <c r="B76" s="232"/>
      <c r="C76" s="232"/>
      <c r="D76" s="254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  <c r="BD76" s="255"/>
      <c r="BE76" s="232"/>
      <c r="BF76" s="232"/>
      <c r="BG76" s="233"/>
    </row>
    <row r="77" spans="1:72">
      <c r="A77" s="231"/>
      <c r="B77" s="232"/>
      <c r="C77" s="232"/>
      <c r="D77" s="232"/>
      <c r="E77" s="232"/>
      <c r="F77" s="234"/>
      <c r="G77" s="234"/>
      <c r="H77" s="234"/>
      <c r="I77" s="234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53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3"/>
    </row>
    <row r="78" spans="1:72" ht="15.75" thickBot="1">
      <c r="A78" s="256"/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8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  <c r="AP78" s="257"/>
      <c r="AQ78" s="257"/>
      <c r="AR78" s="257"/>
      <c r="AS78" s="257"/>
      <c r="AT78" s="257"/>
      <c r="AU78" s="257"/>
      <c r="AV78" s="257"/>
      <c r="AW78" s="257"/>
      <c r="AX78" s="257"/>
      <c r="AY78" s="257"/>
      <c r="AZ78" s="257"/>
      <c r="BA78" s="257"/>
      <c r="BB78" s="257"/>
      <c r="BC78" s="257"/>
      <c r="BD78" s="257"/>
      <c r="BE78" s="257"/>
      <c r="BF78" s="257"/>
      <c r="BG78" s="259"/>
    </row>
    <row r="79" spans="1:72" ht="32.450000000000003" customHeight="1" thickBot="1">
      <c r="A79" s="433" t="s">
        <v>786</v>
      </c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Q79" s="434"/>
      <c r="R79" s="434"/>
      <c r="S79" s="434"/>
      <c r="T79" s="434"/>
      <c r="U79" s="434"/>
      <c r="V79" s="434"/>
      <c r="W79" s="434"/>
      <c r="X79" s="434"/>
      <c r="Y79" s="434"/>
      <c r="Z79" s="434"/>
      <c r="AA79" s="434"/>
      <c r="AB79" s="434"/>
      <c r="AC79" s="434"/>
      <c r="AD79" s="434"/>
      <c r="AE79" s="434"/>
      <c r="AF79" s="434"/>
      <c r="AG79" s="434"/>
      <c r="AH79" s="434"/>
      <c r="AI79" s="434"/>
      <c r="AJ79" s="434"/>
      <c r="AK79" s="434"/>
      <c r="AL79" s="434"/>
      <c r="AM79" s="434"/>
      <c r="AN79" s="434"/>
      <c r="AO79" s="434"/>
      <c r="AP79" s="434"/>
      <c r="AQ79" s="434"/>
      <c r="AR79" s="434"/>
      <c r="AS79" s="434"/>
      <c r="AT79" s="434"/>
      <c r="AU79" s="434"/>
      <c r="AV79" s="434"/>
      <c r="AW79" s="434"/>
      <c r="AX79" s="434"/>
      <c r="AY79" s="434"/>
      <c r="AZ79" s="434"/>
      <c r="BA79" s="434"/>
      <c r="BB79" s="434"/>
      <c r="BC79" s="434"/>
      <c r="BD79" s="434"/>
      <c r="BE79" s="434"/>
      <c r="BF79" s="434"/>
      <c r="BG79" s="435"/>
      <c r="BN79" s="238"/>
      <c r="BO79" s="238"/>
      <c r="BP79" s="238"/>
      <c r="BQ79" s="238"/>
      <c r="BR79" s="238"/>
      <c r="BS79" s="238"/>
      <c r="BT79" s="238"/>
    </row>
    <row r="80" spans="1:72">
      <c r="A80" s="231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53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2"/>
      <c r="BE80" s="232"/>
      <c r="BF80" s="232"/>
      <c r="BG80" s="233"/>
    </row>
    <row r="81" spans="1:83" s="357" customFormat="1" ht="246.75" customHeight="1">
      <c r="A81" s="351"/>
      <c r="B81" s="507" t="s">
        <v>824</v>
      </c>
      <c r="C81" s="508"/>
      <c r="D81" s="508"/>
      <c r="E81" s="508"/>
      <c r="F81" s="508"/>
      <c r="G81" s="508"/>
      <c r="H81" s="508"/>
      <c r="I81" s="509"/>
      <c r="J81" s="510" t="s">
        <v>839</v>
      </c>
      <c r="K81" s="511"/>
      <c r="L81" s="511"/>
      <c r="M81" s="511"/>
      <c r="N81" s="511"/>
      <c r="O81" s="511"/>
      <c r="P81" s="511"/>
      <c r="Q81" s="511"/>
      <c r="R81" s="511"/>
      <c r="S81" s="511"/>
      <c r="T81" s="511"/>
      <c r="U81" s="511"/>
      <c r="V81" s="511"/>
      <c r="W81" s="512"/>
      <c r="X81" s="506" t="s">
        <v>774</v>
      </c>
      <c r="Y81" s="506"/>
      <c r="Z81" s="506" t="s">
        <v>775</v>
      </c>
      <c r="AA81" s="506"/>
      <c r="AB81" s="506" t="s">
        <v>776</v>
      </c>
      <c r="AC81" s="506"/>
      <c r="AD81" s="506" t="s">
        <v>777</v>
      </c>
      <c r="AE81" s="506"/>
      <c r="AF81" s="506" t="s">
        <v>778</v>
      </c>
      <c r="AG81" s="506"/>
      <c r="AH81" s="506" t="s">
        <v>779</v>
      </c>
      <c r="AI81" s="506"/>
      <c r="AJ81" s="437" t="s">
        <v>780</v>
      </c>
      <c r="AK81" s="437"/>
      <c r="AL81" s="382" t="s">
        <v>784</v>
      </c>
      <c r="AM81" s="352" t="s">
        <v>781</v>
      </c>
      <c r="AN81" s="382" t="s">
        <v>855</v>
      </c>
      <c r="AO81" s="352" t="s">
        <v>785</v>
      </c>
      <c r="AP81" s="352" t="s">
        <v>843</v>
      </c>
      <c r="AQ81" s="352" t="s">
        <v>840</v>
      </c>
      <c r="AR81" s="355"/>
      <c r="AS81" s="355"/>
      <c r="AT81" s="355"/>
      <c r="AU81" s="354"/>
      <c r="AV81" s="354"/>
      <c r="AW81" s="354"/>
      <c r="AX81" s="354"/>
      <c r="AY81" s="354"/>
      <c r="AZ81" s="354"/>
      <c r="BA81" s="354"/>
      <c r="BB81" s="354"/>
      <c r="BC81" s="354"/>
      <c r="BD81" s="354"/>
      <c r="BE81" s="355"/>
      <c r="BF81" s="355"/>
      <c r="BG81" s="356"/>
      <c r="BK81" s="333" t="s">
        <v>815</v>
      </c>
      <c r="BL81" s="333" t="s">
        <v>266</v>
      </c>
      <c r="BM81" s="333" t="s">
        <v>266</v>
      </c>
      <c r="BN81" s="333" t="s">
        <v>816</v>
      </c>
      <c r="BO81" s="333" t="s">
        <v>817</v>
      </c>
      <c r="BP81" s="333" t="s">
        <v>818</v>
      </c>
      <c r="BQ81" s="333" t="s">
        <v>819</v>
      </c>
      <c r="BR81" s="333" t="s">
        <v>784</v>
      </c>
      <c r="BS81" s="334" t="s">
        <v>821</v>
      </c>
      <c r="BT81" s="334" t="s">
        <v>781</v>
      </c>
      <c r="BU81" s="333" t="s">
        <v>820</v>
      </c>
      <c r="BV81" s="333" t="s">
        <v>822</v>
      </c>
      <c r="BW81" s="333" t="s">
        <v>822</v>
      </c>
      <c r="BX81" s="333" t="s">
        <v>844</v>
      </c>
      <c r="BY81" s="355"/>
      <c r="BZ81" s="332"/>
      <c r="CA81" s="355"/>
      <c r="CB81" s="332"/>
      <c r="CC81" s="355"/>
      <c r="CD81" s="332"/>
      <c r="CE81" s="332"/>
    </row>
    <row r="82" spans="1:83" ht="24.95" customHeight="1">
      <c r="A82" s="231"/>
      <c r="B82" s="436">
        <v>1</v>
      </c>
      <c r="C82" s="439" t="s">
        <v>521</v>
      </c>
      <c r="D82" s="440"/>
      <c r="E82" s="440"/>
      <c r="F82" s="441"/>
      <c r="G82" s="441"/>
      <c r="H82" s="441"/>
      <c r="I82" s="442"/>
      <c r="J82" s="459"/>
      <c r="K82" s="460"/>
      <c r="L82" s="460"/>
      <c r="M82" s="460"/>
      <c r="N82" s="460"/>
      <c r="O82" s="460"/>
      <c r="P82" s="460"/>
      <c r="Q82" s="460"/>
      <c r="R82" s="460"/>
      <c r="S82" s="460"/>
      <c r="T82" s="460"/>
      <c r="U82" s="460"/>
      <c r="V82" s="460"/>
      <c r="W82" s="461"/>
      <c r="X82" s="438"/>
      <c r="Y82" s="438"/>
      <c r="Z82" s="438"/>
      <c r="AA82" s="438"/>
      <c r="AB82" s="438"/>
      <c r="AC82" s="438"/>
      <c r="AD82" s="438"/>
      <c r="AE82" s="438"/>
      <c r="AF82" s="438"/>
      <c r="AG82" s="438"/>
      <c r="AH82" s="438"/>
      <c r="AI82" s="438"/>
      <c r="AJ82" s="438"/>
      <c r="AK82" s="438"/>
      <c r="AL82" s="438"/>
      <c r="AM82" s="430" t="str">
        <f>IF(J82&lt;&gt;"",BT82,"")</f>
        <v/>
      </c>
      <c r="AN82" s="438"/>
      <c r="AO82" s="430" t="str">
        <f>BU82</f>
        <v/>
      </c>
      <c r="AP82" s="430" t="str">
        <f>BW82</f>
        <v/>
      </c>
      <c r="AQ82" s="430" t="str">
        <f>(IF(COUNTA(J82:S93)&lt;&gt;0,CONCATENATE(IF(AND(BV87&gt;=90,BV87&lt;=100),Datos!AR2,IF(AND(BV87&gt;=50,BV87&lt;=89),Datos!AR3,IF(BV87&lt;50,Datos!AR4,"")))," (",BV87,")",),""))</f>
        <v/>
      </c>
      <c r="AR82" s="232"/>
      <c r="AS82" s="232"/>
      <c r="AT82" s="232"/>
      <c r="AU82" s="329"/>
      <c r="AV82" s="329"/>
      <c r="AW82" s="329"/>
      <c r="AX82" s="329"/>
      <c r="AY82" s="329"/>
      <c r="AZ82" s="329"/>
      <c r="BA82" s="329"/>
      <c r="BB82" s="329"/>
      <c r="BC82" s="329"/>
      <c r="BD82" s="329"/>
      <c r="BE82" s="232"/>
      <c r="BF82" s="232"/>
      <c r="BG82" s="233"/>
      <c r="BK82" s="331">
        <f>IF(X82=Datos!$AJ$2,10,0)</f>
        <v>0</v>
      </c>
      <c r="BL82" s="331">
        <f>IF(Z82=Datos!$AK$2,10,0)</f>
        <v>0</v>
      </c>
      <c r="BM82" s="331">
        <f>IF(AB82=Datos!$AL$2,10,0)</f>
        <v>0</v>
      </c>
      <c r="BN82" s="331">
        <f>IF(AD82=Datos!AM$2,15,0)</f>
        <v>0</v>
      </c>
      <c r="BO82" s="335">
        <f>IF($AF82=Datos!$AN$2,15,IF($AF82=Datos!$AN$3,10,0))</f>
        <v>0</v>
      </c>
      <c r="BP82" s="331">
        <f>IF(AH82=Datos!AO$2,15,0)</f>
        <v>0</v>
      </c>
      <c r="BQ82" s="331">
        <f>IF(AJ82=Datos!$AP$2,15,0)</f>
        <v>0</v>
      </c>
      <c r="BR82" s="335">
        <f>IF($AL82=Datos!$AQ$2,10,IF($AL82=Datos!$AQ$3,5,0))</f>
        <v>0</v>
      </c>
      <c r="BS82" s="331">
        <f>SUM(BK82:BR82)</f>
        <v>0</v>
      </c>
      <c r="BT82" s="331" t="str">
        <f>IF(J82&lt;&gt;"",IF(BS82&gt;=90,Datos!AR$2,IF(AND(BS82&gt;=80,BS82&lt;=89),Datos!AR$3,Datos!AR$4)),"")</f>
        <v/>
      </c>
      <c r="BU82" s="331" t="str">
        <f>IF(AN82&lt;&gt;"",VLOOKUP(AN82,Datos!AV:AW,2,0),"")</f>
        <v/>
      </c>
      <c r="BV82" s="378" t="str">
        <f>IF(AND(BU82&lt;&gt;"",BT82&lt;&gt;""),INDEX($BN$88:$BQ$91,MATCH(BT82,$BN$88:$BN$91,0),MATCH(BU82,$BN$88:$BQ$88,0)),"")</f>
        <v/>
      </c>
      <c r="BW82" s="239" t="str">
        <f>IF(BV82=100,"Fuerte",IF(BV82=50,"Moderado",IF(BV82=0,"Débil","")))</f>
        <v/>
      </c>
      <c r="BX82" s="427" t="str">
        <f>IF(COUNTA(J82:S93)&lt;&gt;0,IF(AND(BV87&gt;=90,BV87&lt;=100),Datos!AR2,IF(AND(BV87&gt;49,BV87&lt;90),Datos!AR3,IF(BV87&lt;50,Datos!AR4,""))),"sin controles")</f>
        <v>sin controles</v>
      </c>
    </row>
    <row r="83" spans="1:83" ht="24.95" customHeight="1">
      <c r="A83" s="231"/>
      <c r="B83" s="436"/>
      <c r="C83" s="439" t="s">
        <v>522</v>
      </c>
      <c r="D83" s="440"/>
      <c r="E83" s="440"/>
      <c r="F83" s="441"/>
      <c r="G83" s="441"/>
      <c r="H83" s="441"/>
      <c r="I83" s="442"/>
      <c r="J83" s="462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  <c r="V83" s="463"/>
      <c r="W83" s="464"/>
      <c r="X83" s="438"/>
      <c r="Y83" s="438"/>
      <c r="Z83" s="438"/>
      <c r="AA83" s="438"/>
      <c r="AB83" s="438"/>
      <c r="AC83" s="438"/>
      <c r="AD83" s="438"/>
      <c r="AE83" s="438"/>
      <c r="AF83" s="438"/>
      <c r="AG83" s="438"/>
      <c r="AH83" s="438"/>
      <c r="AI83" s="438"/>
      <c r="AJ83" s="438"/>
      <c r="AK83" s="438"/>
      <c r="AL83" s="438"/>
      <c r="AM83" s="431"/>
      <c r="AN83" s="438"/>
      <c r="AO83" s="431"/>
      <c r="AP83" s="431"/>
      <c r="AQ83" s="431"/>
      <c r="AR83" s="232"/>
      <c r="AS83" s="232"/>
      <c r="AT83" s="232"/>
      <c r="AU83" s="329"/>
      <c r="AV83" s="329"/>
      <c r="AW83" s="329"/>
      <c r="AX83" s="329"/>
      <c r="AY83" s="329"/>
      <c r="AZ83" s="329"/>
      <c r="BA83" s="329"/>
      <c r="BB83" s="329"/>
      <c r="BC83" s="329"/>
      <c r="BD83" s="329"/>
      <c r="BE83" s="232"/>
      <c r="BF83" s="232"/>
      <c r="BG83" s="233"/>
      <c r="BK83" s="331">
        <f>IF(X85=Datos!$AJ$2,10,0)</f>
        <v>0</v>
      </c>
      <c r="BL83" s="239">
        <f>IF(Z85=Datos!$AK$2,15,0)</f>
        <v>0</v>
      </c>
      <c r="BM83" s="239">
        <f>IF(AB85=Datos!$AL$2,15,0)</f>
        <v>0</v>
      </c>
      <c r="BN83" s="239">
        <f>IF(AD85=Datos!AM$2,15,0)</f>
        <v>0</v>
      </c>
      <c r="BO83" s="335">
        <f>IF($AF85=Datos!$AN$2,15,IF($AF85=Datos!$AN$3,10,0))</f>
        <v>0</v>
      </c>
      <c r="BP83" s="239">
        <f>IF(AH85=Datos!AO$2,15,0)</f>
        <v>0</v>
      </c>
      <c r="BQ83" s="239">
        <f>IF(AJ85=Datos!$AP$2,15,0)</f>
        <v>0</v>
      </c>
      <c r="BR83" s="335">
        <f>IF($AL85=Datos!$AQ$2,10,IF($AL85=Datos!$AQ$3,5,0))</f>
        <v>0</v>
      </c>
      <c r="BS83" s="331">
        <f t="shared" ref="BS83:BS85" si="0">SUM(BK83:BQ83)</f>
        <v>0</v>
      </c>
      <c r="BT83" s="331" t="str">
        <f>IF(J85&lt;&gt;"",IF(BS83&gt;96,Datos!AR$2,IF(AND(BS83&gt;85,BS83&lt;97),Datos!AR$3,Datos!AR$4)),"")</f>
        <v/>
      </c>
      <c r="BU83" s="331" t="str">
        <f>IF(AN85&lt;&gt;"",VLOOKUP(AN85,Datos!AV:AW,2,0),"")</f>
        <v/>
      </c>
      <c r="BV83" s="378" t="str">
        <f t="shared" ref="BV83:BV85" si="1">IF(AND(BU83&lt;&gt;"",BT83&lt;&gt;""),INDEX($BN$88:$BQ$91,MATCH(BT83,$BN$88:$BN$91,0),MATCH(BU83,$BN$88:$BQ$88,0)),"")</f>
        <v/>
      </c>
      <c r="BW83" s="239" t="str">
        <f t="shared" ref="BW83:BW85" si="2">IF(BV83=100,"Fuerte",IF(BV83=50,"Moderado",IF(BV83=0,"Débil","")))</f>
        <v/>
      </c>
      <c r="BX83" s="428"/>
    </row>
    <row r="84" spans="1:83" ht="24.95" customHeight="1">
      <c r="A84" s="231"/>
      <c r="B84" s="436"/>
      <c r="C84" s="439" t="s">
        <v>523</v>
      </c>
      <c r="D84" s="440"/>
      <c r="E84" s="440"/>
      <c r="F84" s="441"/>
      <c r="G84" s="441"/>
      <c r="H84" s="441"/>
      <c r="I84" s="442"/>
      <c r="J84" s="465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7"/>
      <c r="X84" s="438"/>
      <c r="Y84" s="438"/>
      <c r="Z84" s="438"/>
      <c r="AA84" s="438"/>
      <c r="AB84" s="438"/>
      <c r="AC84" s="438"/>
      <c r="AD84" s="438"/>
      <c r="AE84" s="438"/>
      <c r="AF84" s="438"/>
      <c r="AG84" s="438"/>
      <c r="AH84" s="438"/>
      <c r="AI84" s="438"/>
      <c r="AJ84" s="438"/>
      <c r="AK84" s="438"/>
      <c r="AL84" s="438"/>
      <c r="AM84" s="432"/>
      <c r="AN84" s="438"/>
      <c r="AO84" s="432"/>
      <c r="AP84" s="432"/>
      <c r="AQ84" s="431"/>
      <c r="AR84" s="232"/>
      <c r="AS84" s="232"/>
      <c r="AT84" s="232"/>
      <c r="AU84" s="329"/>
      <c r="AV84" s="329"/>
      <c r="AW84" s="329"/>
      <c r="AX84" s="329"/>
      <c r="AY84" s="329"/>
      <c r="AZ84" s="329"/>
      <c r="BA84" s="329"/>
      <c r="BB84" s="329"/>
      <c r="BC84" s="329"/>
      <c r="BD84" s="329"/>
      <c r="BE84" s="232"/>
      <c r="BF84" s="232"/>
      <c r="BG84" s="233"/>
      <c r="BK84" s="331">
        <f>IF(X88=Datos!$AJ$2,10,0)</f>
        <v>0</v>
      </c>
      <c r="BL84" s="239">
        <f>IF(Z88=Datos!$AK$2,15,0)</f>
        <v>0</v>
      </c>
      <c r="BM84" s="239">
        <f>IF(AB88=Datos!$AL$2,15,0)</f>
        <v>0</v>
      </c>
      <c r="BN84" s="239">
        <f>IF(AD88=Datos!AM$2,15,0)</f>
        <v>0</v>
      </c>
      <c r="BO84" s="335">
        <f>IF($AF88=Datos!$AN$2,15,IF($AF88=Datos!$AN$3,10,0))</f>
        <v>0</v>
      </c>
      <c r="BP84" s="239">
        <f>IF(AH88=Datos!AO$2,15,0)</f>
        <v>0</v>
      </c>
      <c r="BQ84" s="239">
        <f>IF(AJ88=Datos!$AP$2,15,0)</f>
        <v>0</v>
      </c>
      <c r="BR84" s="335">
        <f>IF($AL88=Datos!$AQ$2,10,IF($AL88=Datos!$AQ$3,5,0))</f>
        <v>0</v>
      </c>
      <c r="BS84" s="331">
        <f t="shared" si="0"/>
        <v>0</v>
      </c>
      <c r="BT84" s="331" t="str">
        <f>IF(J88&lt;&gt;"",IF(BS84&gt;96,Datos!AR$2,IF(AND(BS84&gt;85,BS84&lt;97),Datos!AR$3,Datos!AR$4)),"")</f>
        <v/>
      </c>
      <c r="BU84" s="331" t="str">
        <f>IF(AN88&lt;&gt;"",VLOOKUP(AN88,Datos!AV:AW,2,0),"")</f>
        <v/>
      </c>
      <c r="BV84" s="378" t="str">
        <f t="shared" si="1"/>
        <v/>
      </c>
      <c r="BW84" s="239" t="str">
        <f t="shared" si="2"/>
        <v/>
      </c>
      <c r="BX84" s="428"/>
    </row>
    <row r="85" spans="1:83" ht="24.95" customHeight="1">
      <c r="A85" s="231"/>
      <c r="B85" s="436">
        <v>2</v>
      </c>
      <c r="C85" s="439" t="s">
        <v>521</v>
      </c>
      <c r="D85" s="440"/>
      <c r="E85" s="440"/>
      <c r="F85" s="441"/>
      <c r="G85" s="441"/>
      <c r="H85" s="441"/>
      <c r="I85" s="442"/>
      <c r="J85" s="459"/>
      <c r="K85" s="460"/>
      <c r="L85" s="460"/>
      <c r="M85" s="460"/>
      <c r="N85" s="460"/>
      <c r="O85" s="460"/>
      <c r="P85" s="460"/>
      <c r="Q85" s="460"/>
      <c r="R85" s="460"/>
      <c r="S85" s="460"/>
      <c r="T85" s="460"/>
      <c r="U85" s="460"/>
      <c r="V85" s="460"/>
      <c r="W85" s="461"/>
      <c r="X85" s="438"/>
      <c r="Y85" s="438"/>
      <c r="Z85" s="438"/>
      <c r="AA85" s="438"/>
      <c r="AB85" s="438"/>
      <c r="AC85" s="438"/>
      <c r="AD85" s="438"/>
      <c r="AE85" s="438"/>
      <c r="AF85" s="438"/>
      <c r="AG85" s="438"/>
      <c r="AH85" s="438"/>
      <c r="AI85" s="438"/>
      <c r="AJ85" s="438"/>
      <c r="AK85" s="438"/>
      <c r="AL85" s="438"/>
      <c r="AM85" s="430" t="str">
        <f>IF(J85&lt;&gt;"",BT83,"")</f>
        <v/>
      </c>
      <c r="AN85" s="438"/>
      <c r="AO85" s="430" t="str">
        <f>BU83</f>
        <v/>
      </c>
      <c r="AP85" s="430" t="str">
        <f>BW83</f>
        <v/>
      </c>
      <c r="AQ85" s="431"/>
      <c r="AR85" s="232"/>
      <c r="AS85" s="232"/>
      <c r="AT85" s="232"/>
      <c r="AU85" s="329"/>
      <c r="AV85" s="329"/>
      <c r="AW85" s="329"/>
      <c r="AX85" s="329"/>
      <c r="AY85" s="329"/>
      <c r="AZ85" s="329"/>
      <c r="BA85" s="329"/>
      <c r="BB85" s="329"/>
      <c r="BC85" s="329"/>
      <c r="BD85" s="329"/>
      <c r="BE85" s="232"/>
      <c r="BF85" s="232"/>
      <c r="BG85" s="233"/>
      <c r="BK85" s="331">
        <f>IF(X91=Datos!$AJ$2,10,0)</f>
        <v>0</v>
      </c>
      <c r="BL85" s="239">
        <f>IF(Z91=Datos!$AK$2,15,0)</f>
        <v>0</v>
      </c>
      <c r="BM85" s="239">
        <f>IF(AB91=Datos!$AL$2,15,0)</f>
        <v>0</v>
      </c>
      <c r="BN85" s="239">
        <f>IF(AD91=Datos!AM$2,15,0)</f>
        <v>0</v>
      </c>
      <c r="BO85" s="335">
        <f>IF($AF91=Datos!$AN$2,15,IF($AF91=Datos!$AN$3,10,0))</f>
        <v>0</v>
      </c>
      <c r="BP85" s="239">
        <f>IF(AH91=Datos!AO$2,15,0)</f>
        <v>0</v>
      </c>
      <c r="BQ85" s="239">
        <f>IF(AJ91=Datos!$AP$2,15,0)</f>
        <v>0</v>
      </c>
      <c r="BR85" s="335">
        <f>IF($AL91=Datos!$AQ$2,10,IF($AL91=Datos!$AQ$3,5,0))</f>
        <v>0</v>
      </c>
      <c r="BS85" s="331">
        <f t="shared" si="0"/>
        <v>0</v>
      </c>
      <c r="BT85" s="331" t="str">
        <f>IF(J91&lt;&gt;"",IF(BS85&gt;96,Datos!AR$2,IF(AND(BS85&gt;85,BS85&lt;97),Datos!AR$3,Datos!AR$4)),"")</f>
        <v/>
      </c>
      <c r="BU85" s="331" t="str">
        <f>IF(AN91&lt;&gt;"",VLOOKUP(AN91,Datos!AV:AW,2,0),"")</f>
        <v/>
      </c>
      <c r="BV85" s="378" t="str">
        <f t="shared" si="1"/>
        <v/>
      </c>
      <c r="BW85" s="239" t="str">
        <f t="shared" si="2"/>
        <v/>
      </c>
      <c r="BX85" s="428"/>
    </row>
    <row r="86" spans="1:83" ht="24.95" customHeight="1">
      <c r="A86" s="231"/>
      <c r="B86" s="436"/>
      <c r="C86" s="439" t="s">
        <v>522</v>
      </c>
      <c r="D86" s="440"/>
      <c r="E86" s="440"/>
      <c r="F86" s="441"/>
      <c r="G86" s="441"/>
      <c r="H86" s="441"/>
      <c r="I86" s="442"/>
      <c r="J86" s="462"/>
      <c r="K86" s="463"/>
      <c r="L86" s="463"/>
      <c r="M86" s="463"/>
      <c r="N86" s="463"/>
      <c r="O86" s="463"/>
      <c r="P86" s="463"/>
      <c r="Q86" s="463"/>
      <c r="R86" s="463"/>
      <c r="S86" s="463"/>
      <c r="T86" s="463"/>
      <c r="U86" s="463"/>
      <c r="V86" s="463"/>
      <c r="W86" s="464"/>
      <c r="X86" s="438"/>
      <c r="Y86" s="438"/>
      <c r="Z86" s="438"/>
      <c r="AA86" s="438"/>
      <c r="AB86" s="438"/>
      <c r="AC86" s="438"/>
      <c r="AD86" s="438"/>
      <c r="AE86" s="438"/>
      <c r="AF86" s="438"/>
      <c r="AG86" s="438"/>
      <c r="AH86" s="438"/>
      <c r="AI86" s="438"/>
      <c r="AJ86" s="438"/>
      <c r="AK86" s="438"/>
      <c r="AL86" s="438"/>
      <c r="AM86" s="431"/>
      <c r="AN86" s="438"/>
      <c r="AO86" s="431"/>
      <c r="AP86" s="431"/>
      <c r="AQ86" s="431"/>
      <c r="AR86" s="232"/>
      <c r="AS86" s="232"/>
      <c r="AT86" s="232"/>
      <c r="AU86" s="329"/>
      <c r="AV86" s="329"/>
      <c r="AW86" s="329"/>
      <c r="AX86" s="329"/>
      <c r="AY86" s="329"/>
      <c r="AZ86" s="329"/>
      <c r="BA86" s="329"/>
      <c r="BB86" s="329"/>
      <c r="BC86" s="329"/>
      <c r="BD86" s="329"/>
      <c r="BE86" s="232"/>
      <c r="BF86" s="232"/>
      <c r="BG86" s="233"/>
      <c r="BK86" s="239"/>
      <c r="BL86" s="239"/>
      <c r="BM86" s="239"/>
      <c r="BN86" s="239"/>
      <c r="BO86" s="336"/>
      <c r="BP86" s="239"/>
      <c r="BQ86" s="239"/>
      <c r="BR86" s="239"/>
      <c r="BS86" s="239"/>
      <c r="BT86" s="239"/>
      <c r="BU86" s="239"/>
      <c r="BV86" s="239"/>
      <c r="BW86" s="239"/>
      <c r="BX86" s="429"/>
    </row>
    <row r="87" spans="1:83" ht="24.95" customHeight="1">
      <c r="A87" s="231"/>
      <c r="B87" s="436"/>
      <c r="C87" s="439" t="s">
        <v>523</v>
      </c>
      <c r="D87" s="440"/>
      <c r="E87" s="440"/>
      <c r="F87" s="441"/>
      <c r="G87" s="441"/>
      <c r="H87" s="441"/>
      <c r="I87" s="442"/>
      <c r="J87" s="465"/>
      <c r="K87" s="466"/>
      <c r="L87" s="466"/>
      <c r="M87" s="466"/>
      <c r="N87" s="466"/>
      <c r="O87" s="466"/>
      <c r="P87" s="466"/>
      <c r="Q87" s="466"/>
      <c r="R87" s="466"/>
      <c r="S87" s="466"/>
      <c r="T87" s="466"/>
      <c r="U87" s="466"/>
      <c r="V87" s="466"/>
      <c r="W87" s="467"/>
      <c r="X87" s="438"/>
      <c r="Y87" s="438"/>
      <c r="Z87" s="438"/>
      <c r="AA87" s="438"/>
      <c r="AB87" s="438"/>
      <c r="AC87" s="438"/>
      <c r="AD87" s="438"/>
      <c r="AE87" s="438"/>
      <c r="AF87" s="438"/>
      <c r="AG87" s="438"/>
      <c r="AH87" s="438"/>
      <c r="AI87" s="438"/>
      <c r="AJ87" s="438"/>
      <c r="AK87" s="438"/>
      <c r="AL87" s="438"/>
      <c r="AM87" s="432"/>
      <c r="AN87" s="438"/>
      <c r="AO87" s="432"/>
      <c r="AP87" s="432"/>
      <c r="AQ87" s="431"/>
      <c r="AR87" s="232"/>
      <c r="AS87" s="232"/>
      <c r="AT87" s="232"/>
      <c r="AU87" s="329"/>
      <c r="AV87" s="329"/>
      <c r="AW87" s="329"/>
      <c r="AX87" s="329"/>
      <c r="AY87" s="329"/>
      <c r="AZ87" s="329"/>
      <c r="BA87" s="329"/>
      <c r="BB87" s="329"/>
      <c r="BC87" s="329"/>
      <c r="BD87" s="329"/>
      <c r="BE87" s="232"/>
      <c r="BF87" s="232"/>
      <c r="BG87" s="233"/>
      <c r="BU87" s="239" t="s">
        <v>102</v>
      </c>
      <c r="BV87" s="239">
        <f>ROUND(IF(COUNTA(J82:S93)=0,0,SUM(BV82:BV85)/(COUNTA(J82:S93))),1)</f>
        <v>0</v>
      </c>
    </row>
    <row r="88" spans="1:83" ht="24.95" customHeight="1">
      <c r="A88" s="231"/>
      <c r="B88" s="436">
        <v>3</v>
      </c>
      <c r="C88" s="439" t="s">
        <v>521</v>
      </c>
      <c r="D88" s="440"/>
      <c r="E88" s="440"/>
      <c r="F88" s="441"/>
      <c r="G88" s="441"/>
      <c r="H88" s="441"/>
      <c r="I88" s="442"/>
      <c r="J88" s="459"/>
      <c r="K88" s="460"/>
      <c r="L88" s="460"/>
      <c r="M88" s="460"/>
      <c r="N88" s="460"/>
      <c r="O88" s="460"/>
      <c r="P88" s="460"/>
      <c r="Q88" s="460"/>
      <c r="R88" s="460"/>
      <c r="S88" s="460"/>
      <c r="T88" s="460"/>
      <c r="U88" s="460"/>
      <c r="V88" s="460"/>
      <c r="W88" s="461"/>
      <c r="X88" s="438"/>
      <c r="Y88" s="438"/>
      <c r="Z88" s="438"/>
      <c r="AA88" s="438"/>
      <c r="AB88" s="438"/>
      <c r="AC88" s="438"/>
      <c r="AD88" s="438"/>
      <c r="AE88" s="438"/>
      <c r="AF88" s="438"/>
      <c r="AG88" s="438"/>
      <c r="AH88" s="438"/>
      <c r="AI88" s="438"/>
      <c r="AJ88" s="438"/>
      <c r="AK88" s="438"/>
      <c r="AL88" s="438"/>
      <c r="AM88" s="430" t="str">
        <f>IF(J88&lt;&gt;"",BT84,"")</f>
        <v/>
      </c>
      <c r="AN88" s="438"/>
      <c r="AO88" s="430" t="str">
        <f>BU84</f>
        <v/>
      </c>
      <c r="AP88" s="430" t="str">
        <f>BW84</f>
        <v/>
      </c>
      <c r="AQ88" s="431"/>
      <c r="AR88" s="232"/>
      <c r="AS88" s="232"/>
      <c r="AT88" s="232"/>
      <c r="AU88" s="329"/>
      <c r="AV88" s="329"/>
      <c r="AW88" s="329"/>
      <c r="AX88" s="329"/>
      <c r="AY88" s="329"/>
      <c r="AZ88" s="329"/>
      <c r="BA88" s="329"/>
      <c r="BB88" s="329"/>
      <c r="BC88" s="329"/>
      <c r="BD88" s="329"/>
      <c r="BE88" s="232"/>
      <c r="BF88" s="232"/>
      <c r="BG88" s="233"/>
      <c r="BN88" s="239"/>
      <c r="BO88" s="337" t="s">
        <v>782</v>
      </c>
      <c r="BP88" s="337" t="s">
        <v>783</v>
      </c>
      <c r="BQ88" s="337" t="s">
        <v>805</v>
      </c>
      <c r="BR88" s="31"/>
    </row>
    <row r="89" spans="1:83" ht="24.95" customHeight="1">
      <c r="A89" s="231"/>
      <c r="B89" s="436"/>
      <c r="C89" s="439" t="s">
        <v>522</v>
      </c>
      <c r="D89" s="440"/>
      <c r="E89" s="440"/>
      <c r="F89" s="441"/>
      <c r="G89" s="441"/>
      <c r="H89" s="441"/>
      <c r="I89" s="442"/>
      <c r="J89" s="462"/>
      <c r="K89" s="463"/>
      <c r="L89" s="463"/>
      <c r="M89" s="463"/>
      <c r="N89" s="463"/>
      <c r="O89" s="463"/>
      <c r="P89" s="463"/>
      <c r="Q89" s="463"/>
      <c r="R89" s="463"/>
      <c r="S89" s="463"/>
      <c r="T89" s="463"/>
      <c r="U89" s="463"/>
      <c r="V89" s="463"/>
      <c r="W89" s="464"/>
      <c r="X89" s="438"/>
      <c r="Y89" s="438"/>
      <c r="Z89" s="438"/>
      <c r="AA89" s="438"/>
      <c r="AB89" s="438"/>
      <c r="AC89" s="438"/>
      <c r="AD89" s="438"/>
      <c r="AE89" s="438"/>
      <c r="AF89" s="438"/>
      <c r="AG89" s="438"/>
      <c r="AH89" s="438"/>
      <c r="AI89" s="438"/>
      <c r="AJ89" s="438"/>
      <c r="AK89" s="438"/>
      <c r="AL89" s="438"/>
      <c r="AM89" s="431"/>
      <c r="AN89" s="438"/>
      <c r="AO89" s="431"/>
      <c r="AP89" s="431"/>
      <c r="AQ89" s="431"/>
      <c r="AR89" s="232"/>
      <c r="AS89" s="232"/>
      <c r="AT89" s="232"/>
      <c r="AU89" s="329"/>
      <c r="AV89" s="329"/>
      <c r="AW89" s="329"/>
      <c r="AX89" s="329"/>
      <c r="AY89" s="329"/>
      <c r="AZ89" s="329"/>
      <c r="BA89" s="329"/>
      <c r="BB89" s="329"/>
      <c r="BC89" s="329"/>
      <c r="BD89" s="329"/>
      <c r="BE89" s="232"/>
      <c r="BF89" s="232"/>
      <c r="BG89" s="233"/>
      <c r="BN89" s="337" t="s">
        <v>782</v>
      </c>
      <c r="BO89" s="239">
        <v>100</v>
      </c>
      <c r="BP89" s="239">
        <v>50</v>
      </c>
      <c r="BQ89" s="239">
        <v>0</v>
      </c>
      <c r="BR89" s="232"/>
      <c r="BZ89" s="230" t="s">
        <v>823</v>
      </c>
    </row>
    <row r="90" spans="1:83" ht="24.95" customHeight="1">
      <c r="A90" s="231"/>
      <c r="B90" s="436"/>
      <c r="C90" s="439" t="s">
        <v>523</v>
      </c>
      <c r="D90" s="440"/>
      <c r="E90" s="440"/>
      <c r="F90" s="441"/>
      <c r="G90" s="441"/>
      <c r="H90" s="441"/>
      <c r="I90" s="442"/>
      <c r="J90" s="465"/>
      <c r="K90" s="466"/>
      <c r="L90" s="466"/>
      <c r="M90" s="466"/>
      <c r="N90" s="466"/>
      <c r="O90" s="466"/>
      <c r="P90" s="466"/>
      <c r="Q90" s="466"/>
      <c r="R90" s="466"/>
      <c r="S90" s="466"/>
      <c r="T90" s="466"/>
      <c r="U90" s="466"/>
      <c r="V90" s="466"/>
      <c r="W90" s="467"/>
      <c r="X90" s="438"/>
      <c r="Y90" s="438"/>
      <c r="Z90" s="438"/>
      <c r="AA90" s="438"/>
      <c r="AB90" s="438"/>
      <c r="AC90" s="438"/>
      <c r="AD90" s="438"/>
      <c r="AE90" s="438"/>
      <c r="AF90" s="438"/>
      <c r="AG90" s="438"/>
      <c r="AH90" s="438"/>
      <c r="AI90" s="438"/>
      <c r="AJ90" s="438"/>
      <c r="AK90" s="438"/>
      <c r="AL90" s="438"/>
      <c r="AM90" s="432"/>
      <c r="AN90" s="438"/>
      <c r="AO90" s="432"/>
      <c r="AP90" s="432"/>
      <c r="AQ90" s="431"/>
      <c r="AR90" s="232"/>
      <c r="AS90" s="232"/>
      <c r="AT90" s="232"/>
      <c r="AU90" s="329"/>
      <c r="AV90" s="329"/>
      <c r="AW90" s="329"/>
      <c r="AX90" s="329"/>
      <c r="AY90" s="329"/>
      <c r="AZ90" s="329"/>
      <c r="BA90" s="329"/>
      <c r="BB90" s="329"/>
      <c r="BC90" s="329"/>
      <c r="BD90" s="329"/>
      <c r="BE90" s="232"/>
      <c r="BF90" s="232"/>
      <c r="BG90" s="233"/>
      <c r="BN90" s="337" t="s">
        <v>783</v>
      </c>
      <c r="BO90" s="239">
        <v>50</v>
      </c>
      <c r="BP90" s="239">
        <v>50</v>
      </c>
      <c r="BQ90" s="239">
        <v>0</v>
      </c>
      <c r="BR90" s="232"/>
    </row>
    <row r="91" spans="1:83" ht="24.95" customHeight="1">
      <c r="A91" s="231"/>
      <c r="B91" s="436">
        <v>4</v>
      </c>
      <c r="C91" s="439" t="s">
        <v>521</v>
      </c>
      <c r="D91" s="440"/>
      <c r="E91" s="440"/>
      <c r="F91" s="441"/>
      <c r="G91" s="441"/>
      <c r="H91" s="441"/>
      <c r="I91" s="442"/>
      <c r="J91" s="459"/>
      <c r="K91" s="460"/>
      <c r="L91" s="460"/>
      <c r="M91" s="460"/>
      <c r="N91" s="460"/>
      <c r="O91" s="460"/>
      <c r="P91" s="460"/>
      <c r="Q91" s="460"/>
      <c r="R91" s="460"/>
      <c r="S91" s="460"/>
      <c r="T91" s="460"/>
      <c r="U91" s="460"/>
      <c r="V91" s="460"/>
      <c r="W91" s="461"/>
      <c r="X91" s="438"/>
      <c r="Y91" s="438"/>
      <c r="Z91" s="438"/>
      <c r="AA91" s="438"/>
      <c r="AB91" s="438"/>
      <c r="AC91" s="438"/>
      <c r="AD91" s="438"/>
      <c r="AE91" s="438"/>
      <c r="AF91" s="438"/>
      <c r="AG91" s="438"/>
      <c r="AH91" s="438"/>
      <c r="AI91" s="438"/>
      <c r="AJ91" s="438"/>
      <c r="AK91" s="438"/>
      <c r="AL91" s="438"/>
      <c r="AM91" s="430" t="str">
        <f>IF(J91&lt;&gt;"",BT85,"")</f>
        <v/>
      </c>
      <c r="AN91" s="438"/>
      <c r="AO91" s="430" t="str">
        <f>BU85</f>
        <v/>
      </c>
      <c r="AP91" s="430" t="str">
        <f>BW85</f>
        <v/>
      </c>
      <c r="AQ91" s="431"/>
      <c r="AR91" s="232"/>
      <c r="AS91" s="232"/>
      <c r="AT91" s="232"/>
      <c r="AU91" s="329"/>
      <c r="AV91" s="329"/>
      <c r="AW91" s="329"/>
      <c r="AX91" s="329"/>
      <c r="AY91" s="329"/>
      <c r="AZ91" s="329"/>
      <c r="BA91" s="329"/>
      <c r="BB91" s="329"/>
      <c r="BC91" s="329"/>
      <c r="BD91" s="329"/>
      <c r="BE91" s="232"/>
      <c r="BF91" s="232"/>
      <c r="BG91" s="233"/>
      <c r="BN91" s="337" t="s">
        <v>805</v>
      </c>
      <c r="BO91" s="239">
        <v>0</v>
      </c>
      <c r="BP91" s="239">
        <v>0</v>
      </c>
      <c r="BQ91" s="239">
        <v>0</v>
      </c>
      <c r="BR91" s="232"/>
    </row>
    <row r="92" spans="1:83" ht="24.95" customHeight="1">
      <c r="A92" s="231"/>
      <c r="B92" s="436"/>
      <c r="C92" s="439" t="s">
        <v>522</v>
      </c>
      <c r="D92" s="440"/>
      <c r="E92" s="440"/>
      <c r="F92" s="441"/>
      <c r="G92" s="441"/>
      <c r="H92" s="441"/>
      <c r="I92" s="442"/>
      <c r="J92" s="462"/>
      <c r="K92" s="463"/>
      <c r="L92" s="463"/>
      <c r="M92" s="463"/>
      <c r="N92" s="463"/>
      <c r="O92" s="463"/>
      <c r="P92" s="463"/>
      <c r="Q92" s="463"/>
      <c r="R92" s="463"/>
      <c r="S92" s="463"/>
      <c r="T92" s="463"/>
      <c r="U92" s="463"/>
      <c r="V92" s="463"/>
      <c r="W92" s="464"/>
      <c r="X92" s="438"/>
      <c r="Y92" s="438"/>
      <c r="Z92" s="438"/>
      <c r="AA92" s="438"/>
      <c r="AB92" s="438"/>
      <c r="AC92" s="438"/>
      <c r="AD92" s="438"/>
      <c r="AE92" s="438"/>
      <c r="AF92" s="438"/>
      <c r="AG92" s="438"/>
      <c r="AH92" s="438"/>
      <c r="AI92" s="438"/>
      <c r="AJ92" s="438"/>
      <c r="AK92" s="438"/>
      <c r="AL92" s="438"/>
      <c r="AM92" s="431"/>
      <c r="AN92" s="438"/>
      <c r="AO92" s="431"/>
      <c r="AP92" s="431"/>
      <c r="AQ92" s="431"/>
      <c r="AR92" s="232"/>
      <c r="AS92" s="232"/>
      <c r="AT92" s="232"/>
      <c r="AU92" s="329"/>
      <c r="AV92" s="329"/>
      <c r="AW92" s="329"/>
      <c r="AX92" s="329"/>
      <c r="AY92" s="329"/>
      <c r="AZ92" s="329"/>
      <c r="BA92" s="329"/>
      <c r="BB92" s="329"/>
      <c r="BC92" s="329"/>
      <c r="BD92" s="329"/>
      <c r="BE92" s="232"/>
      <c r="BF92" s="232"/>
      <c r="BG92" s="233"/>
    </row>
    <row r="93" spans="1:83" ht="24.95" customHeight="1">
      <c r="A93" s="231"/>
      <c r="B93" s="436"/>
      <c r="C93" s="439" t="s">
        <v>523</v>
      </c>
      <c r="D93" s="440"/>
      <c r="E93" s="440"/>
      <c r="F93" s="441"/>
      <c r="G93" s="441"/>
      <c r="H93" s="441"/>
      <c r="I93" s="442"/>
      <c r="J93" s="465"/>
      <c r="K93" s="466"/>
      <c r="L93" s="466"/>
      <c r="M93" s="466"/>
      <c r="N93" s="466"/>
      <c r="O93" s="466"/>
      <c r="P93" s="466"/>
      <c r="Q93" s="466"/>
      <c r="R93" s="466"/>
      <c r="S93" s="466"/>
      <c r="T93" s="466"/>
      <c r="U93" s="466"/>
      <c r="V93" s="466"/>
      <c r="W93" s="467"/>
      <c r="X93" s="438"/>
      <c r="Y93" s="438"/>
      <c r="Z93" s="438"/>
      <c r="AA93" s="438"/>
      <c r="AB93" s="438"/>
      <c r="AC93" s="438"/>
      <c r="AD93" s="438"/>
      <c r="AE93" s="438"/>
      <c r="AF93" s="438"/>
      <c r="AG93" s="438"/>
      <c r="AH93" s="438"/>
      <c r="AI93" s="438"/>
      <c r="AJ93" s="438"/>
      <c r="AK93" s="438"/>
      <c r="AL93" s="438"/>
      <c r="AM93" s="432"/>
      <c r="AN93" s="438"/>
      <c r="AO93" s="432"/>
      <c r="AP93" s="432"/>
      <c r="AQ93" s="432"/>
      <c r="AR93" s="232"/>
      <c r="AS93" s="232"/>
      <c r="AT93" s="232"/>
      <c r="AU93" s="329"/>
      <c r="AV93" s="329"/>
      <c r="AW93" s="329"/>
      <c r="AX93" s="329"/>
      <c r="AY93" s="329"/>
      <c r="AZ93" s="329"/>
      <c r="BA93" s="329"/>
      <c r="BB93" s="329"/>
      <c r="BC93" s="329"/>
      <c r="BD93" s="329"/>
      <c r="BE93" s="232"/>
      <c r="BF93" s="232"/>
      <c r="BG93" s="233"/>
    </row>
    <row r="94" spans="1:83" ht="15.75" customHeight="1">
      <c r="A94" s="231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32"/>
      <c r="BD94" s="232"/>
      <c r="BE94" s="232"/>
      <c r="BF94" s="232"/>
      <c r="BG94" s="233"/>
    </row>
    <row r="95" spans="1:83" s="357" customFormat="1" ht="270.75" customHeight="1">
      <c r="A95" s="351"/>
      <c r="B95" s="507" t="s">
        <v>824</v>
      </c>
      <c r="C95" s="508"/>
      <c r="D95" s="508"/>
      <c r="E95" s="508"/>
      <c r="F95" s="508"/>
      <c r="G95" s="508"/>
      <c r="H95" s="508"/>
      <c r="I95" s="509"/>
      <c r="J95" s="510" t="s">
        <v>857</v>
      </c>
      <c r="K95" s="511"/>
      <c r="L95" s="511"/>
      <c r="M95" s="511"/>
      <c r="N95" s="511"/>
      <c r="O95" s="511"/>
      <c r="P95" s="511"/>
      <c r="Q95" s="511"/>
      <c r="R95" s="511"/>
      <c r="S95" s="511"/>
      <c r="T95" s="511"/>
      <c r="U95" s="511"/>
      <c r="V95" s="511"/>
      <c r="W95" s="512"/>
      <c r="X95" s="506" t="s">
        <v>774</v>
      </c>
      <c r="Y95" s="506"/>
      <c r="Z95" s="506" t="s">
        <v>775</v>
      </c>
      <c r="AA95" s="506"/>
      <c r="AB95" s="506" t="s">
        <v>776</v>
      </c>
      <c r="AC95" s="506"/>
      <c r="AD95" s="506" t="s">
        <v>777</v>
      </c>
      <c r="AE95" s="506"/>
      <c r="AF95" s="506" t="s">
        <v>778</v>
      </c>
      <c r="AG95" s="506"/>
      <c r="AH95" s="506" t="s">
        <v>779</v>
      </c>
      <c r="AI95" s="506"/>
      <c r="AJ95" s="437" t="s">
        <v>780</v>
      </c>
      <c r="AK95" s="437"/>
      <c r="AL95" s="382" t="s">
        <v>784</v>
      </c>
      <c r="AM95" s="352" t="s">
        <v>781</v>
      </c>
      <c r="AN95" s="382" t="s">
        <v>855</v>
      </c>
      <c r="AO95" s="352" t="s">
        <v>785</v>
      </c>
      <c r="AP95" s="352" t="s">
        <v>843</v>
      </c>
      <c r="AQ95" s="352" t="s">
        <v>840</v>
      </c>
      <c r="AR95" s="354"/>
      <c r="AS95" s="354"/>
      <c r="AT95" s="354"/>
      <c r="AU95" s="354"/>
      <c r="AV95" s="354"/>
      <c r="AW95" s="354"/>
      <c r="AX95" s="354"/>
      <c r="AY95" s="354"/>
      <c r="AZ95" s="354"/>
      <c r="BA95" s="354"/>
      <c r="BB95" s="354"/>
      <c r="BC95" s="354"/>
      <c r="BD95" s="354"/>
      <c r="BE95" s="355"/>
      <c r="BF95" s="355"/>
      <c r="BG95" s="356"/>
      <c r="BK95" s="333" t="s">
        <v>815</v>
      </c>
      <c r="BL95" s="333" t="s">
        <v>266</v>
      </c>
      <c r="BM95" s="333" t="s">
        <v>266</v>
      </c>
      <c r="BN95" s="333" t="s">
        <v>816</v>
      </c>
      <c r="BO95" s="333" t="s">
        <v>817</v>
      </c>
      <c r="BP95" s="333" t="s">
        <v>818</v>
      </c>
      <c r="BQ95" s="333" t="s">
        <v>819</v>
      </c>
      <c r="BR95" s="333" t="s">
        <v>784</v>
      </c>
      <c r="BS95" s="334" t="s">
        <v>821</v>
      </c>
      <c r="BT95" s="334" t="s">
        <v>781</v>
      </c>
      <c r="BU95" s="333" t="s">
        <v>820</v>
      </c>
      <c r="BV95" s="333" t="s">
        <v>822</v>
      </c>
      <c r="BW95" s="333" t="s">
        <v>822</v>
      </c>
      <c r="BX95" s="333" t="s">
        <v>858</v>
      </c>
    </row>
    <row r="96" spans="1:83" ht="24.95" customHeight="1">
      <c r="A96" s="231"/>
      <c r="B96" s="436">
        <v>1</v>
      </c>
      <c r="C96" s="439" t="s">
        <v>521</v>
      </c>
      <c r="D96" s="440"/>
      <c r="E96" s="440"/>
      <c r="F96" s="441"/>
      <c r="G96" s="441"/>
      <c r="H96" s="441"/>
      <c r="I96" s="442"/>
      <c r="J96" s="459"/>
      <c r="K96" s="460"/>
      <c r="L96" s="460"/>
      <c r="M96" s="460"/>
      <c r="N96" s="460"/>
      <c r="O96" s="460"/>
      <c r="P96" s="460"/>
      <c r="Q96" s="460"/>
      <c r="R96" s="460"/>
      <c r="S96" s="460"/>
      <c r="T96" s="460"/>
      <c r="U96" s="460"/>
      <c r="V96" s="460"/>
      <c r="W96" s="461"/>
      <c r="X96" s="438"/>
      <c r="Y96" s="438"/>
      <c r="Z96" s="438"/>
      <c r="AA96" s="438"/>
      <c r="AB96" s="438"/>
      <c r="AC96" s="438"/>
      <c r="AD96" s="438"/>
      <c r="AE96" s="438"/>
      <c r="AF96" s="438"/>
      <c r="AG96" s="438"/>
      <c r="AH96" s="438"/>
      <c r="AI96" s="438"/>
      <c r="AJ96" s="438"/>
      <c r="AK96" s="438"/>
      <c r="AL96" s="438"/>
      <c r="AM96" s="430" t="str">
        <f>IF(J96&lt;&gt;"",BT96,"")</f>
        <v/>
      </c>
      <c r="AN96" s="438"/>
      <c r="AO96" s="430" t="str">
        <f>BU96</f>
        <v/>
      </c>
      <c r="AP96" s="430" t="str">
        <f>BW96</f>
        <v/>
      </c>
      <c r="AQ96" s="430" t="str">
        <f>(IF(COUNTA(J96:S107)&lt;&gt;0,CONCATENATE(IF(AND(BV101&gt;=90,BV101&lt;=100),Datos!AR2,IF(AND(BV101&gt;=50,BV101&lt;=89),Datos!AR3,IF(BV101&lt;50,Datos!AR4,"")))," (",BV101,")",),""))</f>
        <v/>
      </c>
      <c r="AR96" s="329"/>
      <c r="AS96" s="329"/>
      <c r="AT96" s="329"/>
      <c r="AU96" s="329"/>
      <c r="AV96" s="329"/>
      <c r="AW96" s="329"/>
      <c r="AX96" s="329"/>
      <c r="AY96" s="329"/>
      <c r="AZ96" s="329"/>
      <c r="BA96" s="329"/>
      <c r="BB96" s="329"/>
      <c r="BC96" s="329"/>
      <c r="BD96" s="329"/>
      <c r="BE96" s="232"/>
      <c r="BF96" s="232"/>
      <c r="BG96" s="233"/>
      <c r="BK96" s="331">
        <f>IF(X96=Datos!$AJ$2,10,0)</f>
        <v>0</v>
      </c>
      <c r="BL96" s="331">
        <f>IF(Z96=Datos!$AK$2,10,0)</f>
        <v>0</v>
      </c>
      <c r="BM96" s="331">
        <f>IF(AB96=Datos!$AL$2,10,0)</f>
        <v>0</v>
      </c>
      <c r="BN96" s="331">
        <f>IF(AD96=Datos!AM$2,15,0)</f>
        <v>0</v>
      </c>
      <c r="BO96" s="335">
        <f>IF($AF96=Datos!$AN$2,15,IF($AF96=Datos!$AN$3,10,0))</f>
        <v>0</v>
      </c>
      <c r="BP96" s="331">
        <f>IF(AH96=Datos!AO$2,15,0)</f>
        <v>0</v>
      </c>
      <c r="BQ96" s="331">
        <f>IF(AJ96=Datos!$AP$2,15,0)</f>
        <v>0</v>
      </c>
      <c r="BR96" s="335">
        <f>IF($AL96=Datos!$AQ$2,10,IF($AL96=Datos!$AQ$3,5,0))</f>
        <v>0</v>
      </c>
      <c r="BS96" s="331">
        <f>SUM(BK96:BR96)</f>
        <v>0</v>
      </c>
      <c r="BT96" s="331" t="str">
        <f>IF(J96&lt;&gt;"",IF(BS96&gt;=90,Datos!AR$2,IF(AND(BS96&gt;=80,BS96&lt;=89),Datos!AR$3,Datos!AR$4)),"")</f>
        <v/>
      </c>
      <c r="BU96" s="331" t="str">
        <f>IF(AN96&lt;&gt;"",VLOOKUP(AN96,Datos!AV:AW,2,0),"")</f>
        <v/>
      </c>
      <c r="BV96" s="378" t="str">
        <f>IF(AND(BU96&lt;&gt;"",BT96&lt;&gt;""),INDEX($BN$88:$BQ$91,MATCH(BT96,$BN$88:$BN$91,0),MATCH(BU96,$BN$88:$BQ$88,0)),"")</f>
        <v/>
      </c>
      <c r="BW96" s="239" t="str">
        <f>IF(BV96=100,"Fuerte",IF(BV96=50,"Moderado",IF(BV96=0,"Débil","")))</f>
        <v/>
      </c>
      <c r="BX96" s="427" t="str">
        <f>IF(COUNTA(J96:S107)&lt;&gt;0,IF(AND(BV101&gt;=90,BV101&lt;=100),Datos!AR2,IF(AND(BV101&gt;49,BV101&lt;90),Datos!AR3,IF(BV101&lt;50,Datos!AR4,""))),"sin controles")</f>
        <v>sin controles</v>
      </c>
    </row>
    <row r="97" spans="1:76" ht="24.95" customHeight="1">
      <c r="A97" s="231"/>
      <c r="B97" s="436"/>
      <c r="C97" s="439" t="s">
        <v>522</v>
      </c>
      <c r="D97" s="440"/>
      <c r="E97" s="440"/>
      <c r="F97" s="441"/>
      <c r="G97" s="441"/>
      <c r="H97" s="441"/>
      <c r="I97" s="442"/>
      <c r="J97" s="462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  <c r="V97" s="463"/>
      <c r="W97" s="464"/>
      <c r="X97" s="438"/>
      <c r="Y97" s="438"/>
      <c r="Z97" s="438"/>
      <c r="AA97" s="438"/>
      <c r="AB97" s="438"/>
      <c r="AC97" s="438"/>
      <c r="AD97" s="438"/>
      <c r="AE97" s="438"/>
      <c r="AF97" s="438"/>
      <c r="AG97" s="438"/>
      <c r="AH97" s="438"/>
      <c r="AI97" s="438"/>
      <c r="AJ97" s="438"/>
      <c r="AK97" s="438"/>
      <c r="AL97" s="438"/>
      <c r="AM97" s="431"/>
      <c r="AN97" s="438"/>
      <c r="AO97" s="431"/>
      <c r="AP97" s="431"/>
      <c r="AQ97" s="431"/>
      <c r="AR97" s="329"/>
      <c r="AS97" s="329"/>
      <c r="AT97" s="329"/>
      <c r="AU97" s="329"/>
      <c r="AV97" s="329"/>
      <c r="AW97" s="329"/>
      <c r="AX97" s="329"/>
      <c r="AY97" s="329"/>
      <c r="AZ97" s="329"/>
      <c r="BA97" s="329"/>
      <c r="BB97" s="329"/>
      <c r="BC97" s="329"/>
      <c r="BD97" s="329"/>
      <c r="BE97" s="232"/>
      <c r="BF97" s="232"/>
      <c r="BG97" s="233"/>
      <c r="BK97" s="331">
        <f>IF(X99=Datos!$AJ$2,10,0)</f>
        <v>0</v>
      </c>
      <c r="BL97" s="239">
        <f>IF(Z99=Datos!$AK$2,15,0)</f>
        <v>0</v>
      </c>
      <c r="BM97" s="239">
        <f>IF(AB99=Datos!$AL$2,15,0)</f>
        <v>0</v>
      </c>
      <c r="BN97" s="239">
        <f>IF(AD99=Datos!AM$2,15,0)</f>
        <v>0</v>
      </c>
      <c r="BO97" s="335">
        <f>IF($AF99=Datos!$AN$2,15,IF($AF99=Datos!$AN$3,10,0))</f>
        <v>0</v>
      </c>
      <c r="BP97" s="239">
        <f>IF(AH99=Datos!AO$2,15,0)</f>
        <v>0</v>
      </c>
      <c r="BQ97" s="239">
        <f>IF(AJ99=Datos!$AP$2,15,0)</f>
        <v>0</v>
      </c>
      <c r="BR97" s="335">
        <f>IF($AL99=Datos!$AQ$2,10,IF($AL99=Datos!$AQ$3,5,0))</f>
        <v>0</v>
      </c>
      <c r="BS97" s="331">
        <f t="shared" ref="BS97:BS99" si="3">SUM(BK97:BQ97)</f>
        <v>0</v>
      </c>
      <c r="BT97" s="331" t="str">
        <f>IF(J99&lt;&gt;"",IF(BS97&gt;96,Datos!AR$2,IF(AND(BS97&gt;85,BS97&lt;97),Datos!AR$3,Datos!AR$4)),"")</f>
        <v/>
      </c>
      <c r="BU97" s="331" t="str">
        <f>IF(AN99&lt;&gt;"",VLOOKUP(AN99,Datos!AV:AW,2,0),"")</f>
        <v/>
      </c>
      <c r="BV97" s="378" t="str">
        <f t="shared" ref="BV97:BV99" si="4">IF(AND(BU97&lt;&gt;"",BT97&lt;&gt;""),INDEX($BN$88:$BQ$91,MATCH(BT97,$BN$88:$BN$91,0),MATCH(BU97,$BN$88:$BQ$88,0)),"")</f>
        <v/>
      </c>
      <c r="BW97" s="239" t="str">
        <f t="shared" ref="BW97:BW99" si="5">IF(BV97=100,"Fuerte",IF(BV97=50,"Moderado",IF(BV97=0,"Débil","")))</f>
        <v/>
      </c>
      <c r="BX97" s="428"/>
    </row>
    <row r="98" spans="1:76" ht="24.95" customHeight="1">
      <c r="A98" s="231"/>
      <c r="B98" s="436"/>
      <c r="C98" s="439" t="s">
        <v>523</v>
      </c>
      <c r="D98" s="440"/>
      <c r="E98" s="440"/>
      <c r="F98" s="441"/>
      <c r="G98" s="441"/>
      <c r="H98" s="441"/>
      <c r="I98" s="442"/>
      <c r="J98" s="465"/>
      <c r="K98" s="466"/>
      <c r="L98" s="466"/>
      <c r="M98" s="466"/>
      <c r="N98" s="466"/>
      <c r="O98" s="466"/>
      <c r="P98" s="466"/>
      <c r="Q98" s="466"/>
      <c r="R98" s="466"/>
      <c r="S98" s="466"/>
      <c r="T98" s="466"/>
      <c r="U98" s="466"/>
      <c r="V98" s="466"/>
      <c r="W98" s="467"/>
      <c r="X98" s="438"/>
      <c r="Y98" s="438"/>
      <c r="Z98" s="438"/>
      <c r="AA98" s="438"/>
      <c r="AB98" s="438"/>
      <c r="AC98" s="438"/>
      <c r="AD98" s="438"/>
      <c r="AE98" s="438"/>
      <c r="AF98" s="438"/>
      <c r="AG98" s="438"/>
      <c r="AH98" s="438"/>
      <c r="AI98" s="438"/>
      <c r="AJ98" s="438"/>
      <c r="AK98" s="438"/>
      <c r="AL98" s="438"/>
      <c r="AM98" s="432"/>
      <c r="AN98" s="438"/>
      <c r="AO98" s="432"/>
      <c r="AP98" s="432"/>
      <c r="AQ98" s="431"/>
      <c r="AR98" s="329"/>
      <c r="AS98" s="329"/>
      <c r="AT98" s="329"/>
      <c r="AU98" s="329"/>
      <c r="AV98" s="329"/>
      <c r="AW98" s="329"/>
      <c r="AX98" s="329"/>
      <c r="AY98" s="329"/>
      <c r="AZ98" s="329"/>
      <c r="BA98" s="329"/>
      <c r="BB98" s="329"/>
      <c r="BC98" s="329"/>
      <c r="BD98" s="329"/>
      <c r="BE98" s="232"/>
      <c r="BF98" s="232"/>
      <c r="BG98" s="233"/>
      <c r="BK98" s="331">
        <f>IF(X102=Datos!$AJ$2,10,0)</f>
        <v>0</v>
      </c>
      <c r="BL98" s="239">
        <f>IF(Z102=Datos!$AK$2,15,0)</f>
        <v>0</v>
      </c>
      <c r="BM98" s="239">
        <f>IF(AB102=Datos!$AL$2,15,0)</f>
        <v>0</v>
      </c>
      <c r="BN98" s="239">
        <f>IF(AD102=Datos!AM$2,15,0)</f>
        <v>0</v>
      </c>
      <c r="BO98" s="335">
        <f>IF($AF102=Datos!$AN$2,15,IF($AF102=Datos!$AN$3,10,0))</f>
        <v>0</v>
      </c>
      <c r="BP98" s="239">
        <f>IF(AH102=Datos!AO$2,15,0)</f>
        <v>0</v>
      </c>
      <c r="BQ98" s="239">
        <f>IF(AJ102=Datos!$AP$2,15,0)</f>
        <v>0</v>
      </c>
      <c r="BR98" s="335">
        <f>IF($AL102=Datos!$AQ$2,10,IF($AL102=Datos!$AQ$3,5,0))</f>
        <v>0</v>
      </c>
      <c r="BS98" s="331">
        <f t="shared" si="3"/>
        <v>0</v>
      </c>
      <c r="BT98" s="331" t="str">
        <f>IF(J102&lt;&gt;"",IF(BS98&gt;96,Datos!AR$2,IF(AND(BS98&gt;85,BS98&lt;97),Datos!AR$3,Datos!AR$4)),"")</f>
        <v/>
      </c>
      <c r="BU98" s="331" t="str">
        <f>IF(AN102&lt;&gt;"",VLOOKUP(AN102,Datos!AV:AW,2,0),"")</f>
        <v/>
      </c>
      <c r="BV98" s="378" t="str">
        <f t="shared" si="4"/>
        <v/>
      </c>
      <c r="BW98" s="239" t="str">
        <f t="shared" si="5"/>
        <v/>
      </c>
      <c r="BX98" s="428"/>
    </row>
    <row r="99" spans="1:76" ht="24.95" customHeight="1">
      <c r="A99" s="231"/>
      <c r="B99" s="436">
        <v>2</v>
      </c>
      <c r="C99" s="439" t="s">
        <v>521</v>
      </c>
      <c r="D99" s="440"/>
      <c r="E99" s="440"/>
      <c r="F99" s="441"/>
      <c r="G99" s="441"/>
      <c r="H99" s="441"/>
      <c r="I99" s="442"/>
      <c r="J99" s="459"/>
      <c r="K99" s="460"/>
      <c r="L99" s="460"/>
      <c r="M99" s="460"/>
      <c r="N99" s="460"/>
      <c r="O99" s="460"/>
      <c r="P99" s="460"/>
      <c r="Q99" s="460"/>
      <c r="R99" s="460"/>
      <c r="S99" s="460"/>
      <c r="T99" s="460"/>
      <c r="U99" s="460"/>
      <c r="V99" s="460"/>
      <c r="W99" s="461"/>
      <c r="X99" s="438"/>
      <c r="Y99" s="438"/>
      <c r="Z99" s="438"/>
      <c r="AA99" s="438"/>
      <c r="AB99" s="438"/>
      <c r="AC99" s="438"/>
      <c r="AD99" s="438"/>
      <c r="AE99" s="438"/>
      <c r="AF99" s="438"/>
      <c r="AG99" s="438"/>
      <c r="AH99" s="438"/>
      <c r="AI99" s="438"/>
      <c r="AJ99" s="438"/>
      <c r="AK99" s="438"/>
      <c r="AL99" s="438"/>
      <c r="AM99" s="430" t="str">
        <f>IF(J99&lt;&gt;"",BT97,"")</f>
        <v/>
      </c>
      <c r="AN99" s="438"/>
      <c r="AO99" s="430" t="str">
        <f>BU97</f>
        <v/>
      </c>
      <c r="AP99" s="430" t="str">
        <f>BW97</f>
        <v/>
      </c>
      <c r="AQ99" s="431"/>
      <c r="AR99" s="329"/>
      <c r="AS99" s="329"/>
      <c r="AT99" s="329"/>
      <c r="AU99" s="329"/>
      <c r="AV99" s="329"/>
      <c r="AW99" s="329"/>
      <c r="AX99" s="329"/>
      <c r="AY99" s="329"/>
      <c r="AZ99" s="329"/>
      <c r="BA99" s="329"/>
      <c r="BB99" s="329"/>
      <c r="BC99" s="329"/>
      <c r="BD99" s="329"/>
      <c r="BE99" s="232"/>
      <c r="BF99" s="232"/>
      <c r="BG99" s="233"/>
      <c r="BK99" s="331">
        <f>IF(X105=Datos!$AJ$2,10,0)</f>
        <v>0</v>
      </c>
      <c r="BL99" s="239">
        <f>IF(Z105=Datos!$AK$2,15,0)</f>
        <v>0</v>
      </c>
      <c r="BM99" s="239">
        <f>IF(AB105=Datos!$AL$2,15,0)</f>
        <v>0</v>
      </c>
      <c r="BN99" s="239">
        <f>IF(AD105=Datos!AM$2,15,0)</f>
        <v>0</v>
      </c>
      <c r="BO99" s="335">
        <f>IF($AF105=Datos!$AN$2,15,IF($AF105=Datos!$AN$3,10,0))</f>
        <v>0</v>
      </c>
      <c r="BP99" s="239">
        <f>IF(AH105=Datos!AO$2,15,0)</f>
        <v>0</v>
      </c>
      <c r="BQ99" s="239">
        <f>IF(AJ105=Datos!$AP$2,15,0)</f>
        <v>0</v>
      </c>
      <c r="BR99" s="335">
        <f>IF($AL105=Datos!$AQ$2,10,IF($AL105=Datos!$AQ$3,5,0))</f>
        <v>0</v>
      </c>
      <c r="BS99" s="331">
        <f t="shared" si="3"/>
        <v>0</v>
      </c>
      <c r="BT99" s="331" t="str">
        <f>IF(J105&lt;&gt;"",IF(BS99&gt;96,Datos!AR$2,IF(AND(BS99&gt;85,BS99&lt;97),Datos!AR$3,Datos!AR$4)),"")</f>
        <v/>
      </c>
      <c r="BU99" s="331" t="str">
        <f>IF(AN105&lt;&gt;"",VLOOKUP(AN105,Datos!AV:AW,2,0),"")</f>
        <v/>
      </c>
      <c r="BV99" s="378" t="str">
        <f t="shared" si="4"/>
        <v/>
      </c>
      <c r="BW99" s="239" t="str">
        <f t="shared" si="5"/>
        <v/>
      </c>
      <c r="BX99" s="428"/>
    </row>
    <row r="100" spans="1:76" ht="24.95" customHeight="1">
      <c r="A100" s="231"/>
      <c r="B100" s="436"/>
      <c r="C100" s="439" t="s">
        <v>522</v>
      </c>
      <c r="D100" s="440"/>
      <c r="E100" s="440"/>
      <c r="F100" s="441"/>
      <c r="G100" s="441"/>
      <c r="H100" s="441"/>
      <c r="I100" s="442"/>
      <c r="J100" s="462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4"/>
      <c r="X100" s="438"/>
      <c r="Y100" s="438"/>
      <c r="Z100" s="438"/>
      <c r="AA100" s="438"/>
      <c r="AB100" s="438"/>
      <c r="AC100" s="438"/>
      <c r="AD100" s="438"/>
      <c r="AE100" s="438"/>
      <c r="AF100" s="438"/>
      <c r="AG100" s="438"/>
      <c r="AH100" s="438"/>
      <c r="AI100" s="438"/>
      <c r="AJ100" s="438"/>
      <c r="AK100" s="438"/>
      <c r="AL100" s="438"/>
      <c r="AM100" s="431"/>
      <c r="AN100" s="438"/>
      <c r="AO100" s="431"/>
      <c r="AP100" s="431"/>
      <c r="AQ100" s="431"/>
      <c r="AR100" s="329"/>
      <c r="AS100" s="329"/>
      <c r="AT100" s="329"/>
      <c r="AU100" s="329"/>
      <c r="AV100" s="329"/>
      <c r="AW100" s="329"/>
      <c r="AX100" s="329"/>
      <c r="AY100" s="329"/>
      <c r="AZ100" s="329"/>
      <c r="BA100" s="329"/>
      <c r="BB100" s="329"/>
      <c r="BC100" s="329"/>
      <c r="BD100" s="329"/>
      <c r="BE100" s="232"/>
      <c r="BF100" s="232"/>
      <c r="BG100" s="233"/>
      <c r="BK100" s="239"/>
      <c r="BL100" s="239"/>
      <c r="BM100" s="239"/>
      <c r="BN100" s="239"/>
      <c r="BO100" s="336"/>
      <c r="BP100" s="239"/>
      <c r="BQ100" s="239"/>
      <c r="BR100" s="239"/>
      <c r="BS100" s="239"/>
      <c r="BT100" s="239"/>
      <c r="BU100" s="239"/>
      <c r="BV100" s="239"/>
      <c r="BW100" s="239"/>
      <c r="BX100" s="429"/>
    </row>
    <row r="101" spans="1:76" ht="24.95" customHeight="1">
      <c r="A101" s="231"/>
      <c r="B101" s="436"/>
      <c r="C101" s="439" t="s">
        <v>523</v>
      </c>
      <c r="D101" s="440"/>
      <c r="E101" s="440"/>
      <c r="F101" s="441"/>
      <c r="G101" s="441"/>
      <c r="H101" s="441"/>
      <c r="I101" s="442"/>
      <c r="J101" s="465"/>
      <c r="K101" s="466"/>
      <c r="L101" s="466"/>
      <c r="M101" s="466"/>
      <c r="N101" s="466"/>
      <c r="O101" s="466"/>
      <c r="P101" s="466"/>
      <c r="Q101" s="466"/>
      <c r="R101" s="466"/>
      <c r="S101" s="466"/>
      <c r="T101" s="466"/>
      <c r="U101" s="466"/>
      <c r="V101" s="466"/>
      <c r="W101" s="467"/>
      <c r="X101" s="438"/>
      <c r="Y101" s="438"/>
      <c r="Z101" s="438"/>
      <c r="AA101" s="438"/>
      <c r="AB101" s="438"/>
      <c r="AC101" s="438"/>
      <c r="AD101" s="438"/>
      <c r="AE101" s="438"/>
      <c r="AF101" s="438"/>
      <c r="AG101" s="438"/>
      <c r="AH101" s="438"/>
      <c r="AI101" s="438"/>
      <c r="AJ101" s="438"/>
      <c r="AK101" s="438"/>
      <c r="AL101" s="438"/>
      <c r="AM101" s="432"/>
      <c r="AN101" s="438"/>
      <c r="AO101" s="432"/>
      <c r="AP101" s="432"/>
      <c r="AQ101" s="431"/>
      <c r="AR101" s="329"/>
      <c r="AS101" s="329"/>
      <c r="AT101" s="329"/>
      <c r="AU101" s="329"/>
      <c r="AV101" s="329"/>
      <c r="AW101" s="329"/>
      <c r="AX101" s="329"/>
      <c r="AY101" s="329"/>
      <c r="AZ101" s="329"/>
      <c r="BA101" s="329"/>
      <c r="BB101" s="329"/>
      <c r="BC101" s="329"/>
      <c r="BD101" s="329"/>
      <c r="BE101" s="232"/>
      <c r="BF101" s="232"/>
      <c r="BG101" s="233"/>
      <c r="BU101" s="239" t="s">
        <v>102</v>
      </c>
      <c r="BV101" s="239">
        <f>ROUND(IF(COUNTA(J96:S107)=0,0,SUM(BV96:BV99)/(COUNTA(J96:S107))),1)</f>
        <v>0</v>
      </c>
    </row>
    <row r="102" spans="1:76" ht="24.95" customHeight="1">
      <c r="A102" s="231"/>
      <c r="B102" s="436">
        <v>3</v>
      </c>
      <c r="C102" s="439" t="s">
        <v>521</v>
      </c>
      <c r="D102" s="440"/>
      <c r="E102" s="440"/>
      <c r="F102" s="441"/>
      <c r="G102" s="441"/>
      <c r="H102" s="441"/>
      <c r="I102" s="442"/>
      <c r="J102" s="459"/>
      <c r="K102" s="460"/>
      <c r="L102" s="460"/>
      <c r="M102" s="460"/>
      <c r="N102" s="460"/>
      <c r="O102" s="460"/>
      <c r="P102" s="460"/>
      <c r="Q102" s="460"/>
      <c r="R102" s="460"/>
      <c r="S102" s="460"/>
      <c r="T102" s="460"/>
      <c r="U102" s="460"/>
      <c r="V102" s="460"/>
      <c r="W102" s="461"/>
      <c r="X102" s="438"/>
      <c r="Y102" s="438"/>
      <c r="Z102" s="438"/>
      <c r="AA102" s="438"/>
      <c r="AB102" s="438"/>
      <c r="AC102" s="438"/>
      <c r="AD102" s="438"/>
      <c r="AE102" s="438"/>
      <c r="AF102" s="438"/>
      <c r="AG102" s="438"/>
      <c r="AH102" s="438"/>
      <c r="AI102" s="438"/>
      <c r="AJ102" s="438"/>
      <c r="AK102" s="438"/>
      <c r="AL102" s="438"/>
      <c r="AM102" s="430" t="str">
        <f>IF(J102&lt;&gt;"",BT98,"")</f>
        <v/>
      </c>
      <c r="AN102" s="438"/>
      <c r="AO102" s="430" t="str">
        <f>BU98</f>
        <v/>
      </c>
      <c r="AP102" s="430" t="str">
        <f>BW98</f>
        <v/>
      </c>
      <c r="AQ102" s="431"/>
      <c r="AR102" s="329"/>
      <c r="AS102" s="329"/>
      <c r="AT102" s="329"/>
      <c r="AU102" s="329"/>
      <c r="AV102" s="329"/>
      <c r="AW102" s="329"/>
      <c r="AX102" s="329"/>
      <c r="AY102" s="329"/>
      <c r="AZ102" s="329"/>
      <c r="BA102" s="329"/>
      <c r="BB102" s="329"/>
      <c r="BC102" s="329"/>
      <c r="BD102" s="329"/>
      <c r="BE102" s="232"/>
      <c r="BF102" s="232"/>
      <c r="BG102" s="233"/>
      <c r="BN102" s="239"/>
      <c r="BO102" s="337" t="s">
        <v>782</v>
      </c>
      <c r="BP102" s="337" t="s">
        <v>783</v>
      </c>
      <c r="BQ102" s="337" t="s">
        <v>805</v>
      </c>
      <c r="BR102" s="31"/>
    </row>
    <row r="103" spans="1:76" ht="24.95" customHeight="1">
      <c r="A103" s="231"/>
      <c r="B103" s="436"/>
      <c r="C103" s="439" t="s">
        <v>522</v>
      </c>
      <c r="D103" s="440"/>
      <c r="E103" s="440"/>
      <c r="F103" s="441"/>
      <c r="G103" s="441"/>
      <c r="H103" s="441"/>
      <c r="I103" s="442"/>
      <c r="J103" s="462"/>
      <c r="K103" s="463"/>
      <c r="L103" s="463"/>
      <c r="M103" s="463"/>
      <c r="N103" s="463"/>
      <c r="O103" s="463"/>
      <c r="P103" s="463"/>
      <c r="Q103" s="463"/>
      <c r="R103" s="463"/>
      <c r="S103" s="463"/>
      <c r="T103" s="463"/>
      <c r="U103" s="463"/>
      <c r="V103" s="463"/>
      <c r="W103" s="464"/>
      <c r="X103" s="438"/>
      <c r="Y103" s="438"/>
      <c r="Z103" s="438"/>
      <c r="AA103" s="438"/>
      <c r="AB103" s="438"/>
      <c r="AC103" s="438"/>
      <c r="AD103" s="438"/>
      <c r="AE103" s="438"/>
      <c r="AF103" s="438"/>
      <c r="AG103" s="438"/>
      <c r="AH103" s="438"/>
      <c r="AI103" s="438"/>
      <c r="AJ103" s="438"/>
      <c r="AK103" s="438"/>
      <c r="AL103" s="438"/>
      <c r="AM103" s="431"/>
      <c r="AN103" s="438"/>
      <c r="AO103" s="431"/>
      <c r="AP103" s="431"/>
      <c r="AQ103" s="431"/>
      <c r="AR103" s="329"/>
      <c r="AS103" s="329"/>
      <c r="AT103" s="329"/>
      <c r="AU103" s="329"/>
      <c r="AV103" s="329"/>
      <c r="AW103" s="329"/>
      <c r="AX103" s="329"/>
      <c r="AY103" s="329"/>
      <c r="AZ103" s="329"/>
      <c r="BA103" s="329"/>
      <c r="BB103" s="329"/>
      <c r="BC103" s="329"/>
      <c r="BD103" s="329"/>
      <c r="BE103" s="232"/>
      <c r="BF103" s="232"/>
      <c r="BG103" s="233"/>
      <c r="BN103" s="337" t="s">
        <v>782</v>
      </c>
      <c r="BO103" s="239">
        <v>100</v>
      </c>
      <c r="BP103" s="239">
        <v>50</v>
      </c>
      <c r="BQ103" s="239">
        <v>0</v>
      </c>
      <c r="BR103" s="232"/>
    </row>
    <row r="104" spans="1:76" ht="24.95" customHeight="1">
      <c r="A104" s="231"/>
      <c r="B104" s="436"/>
      <c r="C104" s="439" t="s">
        <v>523</v>
      </c>
      <c r="D104" s="440"/>
      <c r="E104" s="440"/>
      <c r="F104" s="441"/>
      <c r="G104" s="441"/>
      <c r="H104" s="441"/>
      <c r="I104" s="442"/>
      <c r="J104" s="465"/>
      <c r="K104" s="466"/>
      <c r="L104" s="466"/>
      <c r="M104" s="466"/>
      <c r="N104" s="466"/>
      <c r="O104" s="466"/>
      <c r="P104" s="466"/>
      <c r="Q104" s="466"/>
      <c r="R104" s="466"/>
      <c r="S104" s="466"/>
      <c r="T104" s="466"/>
      <c r="U104" s="466"/>
      <c r="V104" s="466"/>
      <c r="W104" s="467"/>
      <c r="X104" s="438"/>
      <c r="Y104" s="438"/>
      <c r="Z104" s="438"/>
      <c r="AA104" s="438"/>
      <c r="AB104" s="438"/>
      <c r="AC104" s="438"/>
      <c r="AD104" s="438"/>
      <c r="AE104" s="438"/>
      <c r="AF104" s="438"/>
      <c r="AG104" s="438"/>
      <c r="AH104" s="438"/>
      <c r="AI104" s="438"/>
      <c r="AJ104" s="438"/>
      <c r="AK104" s="438"/>
      <c r="AL104" s="438"/>
      <c r="AM104" s="432"/>
      <c r="AN104" s="438"/>
      <c r="AO104" s="432"/>
      <c r="AP104" s="432"/>
      <c r="AQ104" s="431"/>
      <c r="AR104" s="329"/>
      <c r="AS104" s="329"/>
      <c r="AT104" s="329"/>
      <c r="AU104" s="329"/>
      <c r="AV104" s="329"/>
      <c r="AW104" s="329"/>
      <c r="AX104" s="329"/>
      <c r="AY104" s="329"/>
      <c r="AZ104" s="329"/>
      <c r="BA104" s="329"/>
      <c r="BB104" s="329"/>
      <c r="BC104" s="329"/>
      <c r="BD104" s="329"/>
      <c r="BE104" s="232"/>
      <c r="BF104" s="232"/>
      <c r="BG104" s="233"/>
      <c r="BN104" s="337" t="s">
        <v>783</v>
      </c>
      <c r="BO104" s="239">
        <v>50</v>
      </c>
      <c r="BP104" s="239">
        <v>50</v>
      </c>
      <c r="BQ104" s="239">
        <v>0</v>
      </c>
      <c r="BR104" s="232"/>
    </row>
    <row r="105" spans="1:76" ht="24.95" customHeight="1">
      <c r="A105" s="231"/>
      <c r="B105" s="436">
        <v>4</v>
      </c>
      <c r="C105" s="439" t="s">
        <v>521</v>
      </c>
      <c r="D105" s="440"/>
      <c r="E105" s="440"/>
      <c r="F105" s="441"/>
      <c r="G105" s="441"/>
      <c r="H105" s="441"/>
      <c r="I105" s="442"/>
      <c r="J105" s="459"/>
      <c r="K105" s="460"/>
      <c r="L105" s="460"/>
      <c r="M105" s="460"/>
      <c r="N105" s="460"/>
      <c r="O105" s="460"/>
      <c r="P105" s="460"/>
      <c r="Q105" s="460"/>
      <c r="R105" s="460"/>
      <c r="S105" s="460"/>
      <c r="T105" s="460"/>
      <c r="U105" s="460"/>
      <c r="V105" s="460"/>
      <c r="W105" s="461"/>
      <c r="X105" s="438"/>
      <c r="Y105" s="438"/>
      <c r="Z105" s="438"/>
      <c r="AA105" s="438"/>
      <c r="AB105" s="438"/>
      <c r="AC105" s="438"/>
      <c r="AD105" s="438"/>
      <c r="AE105" s="438"/>
      <c r="AF105" s="438"/>
      <c r="AG105" s="438"/>
      <c r="AH105" s="438"/>
      <c r="AI105" s="438"/>
      <c r="AJ105" s="438"/>
      <c r="AK105" s="438"/>
      <c r="AL105" s="438"/>
      <c r="AM105" s="430" t="str">
        <f>IF(J105&lt;&gt;"",BT99,"")</f>
        <v/>
      </c>
      <c r="AN105" s="438"/>
      <c r="AO105" s="430" t="str">
        <f>BU99</f>
        <v/>
      </c>
      <c r="AP105" s="430" t="str">
        <f>BW99</f>
        <v/>
      </c>
      <c r="AQ105" s="431"/>
      <c r="AR105" s="329"/>
      <c r="AS105" s="329"/>
      <c r="AT105" s="329"/>
      <c r="AU105" s="329"/>
      <c r="AV105" s="329"/>
      <c r="AW105" s="329"/>
      <c r="AX105" s="329"/>
      <c r="AY105" s="329"/>
      <c r="AZ105" s="329"/>
      <c r="BA105" s="329"/>
      <c r="BB105" s="329"/>
      <c r="BC105" s="329"/>
      <c r="BD105" s="329"/>
      <c r="BE105" s="232"/>
      <c r="BF105" s="232"/>
      <c r="BG105" s="233"/>
      <c r="BN105" s="337" t="s">
        <v>805</v>
      </c>
      <c r="BO105" s="239">
        <v>0</v>
      </c>
      <c r="BP105" s="239">
        <v>0</v>
      </c>
      <c r="BQ105" s="239">
        <v>0</v>
      </c>
      <c r="BR105" s="232"/>
    </row>
    <row r="106" spans="1:76" ht="24.95" customHeight="1">
      <c r="A106" s="231"/>
      <c r="B106" s="436"/>
      <c r="C106" s="439" t="s">
        <v>522</v>
      </c>
      <c r="D106" s="440"/>
      <c r="E106" s="440"/>
      <c r="F106" s="441"/>
      <c r="G106" s="441"/>
      <c r="H106" s="441"/>
      <c r="I106" s="442"/>
      <c r="J106" s="462"/>
      <c r="K106" s="463"/>
      <c r="L106" s="463"/>
      <c r="M106" s="463"/>
      <c r="N106" s="463"/>
      <c r="O106" s="463"/>
      <c r="P106" s="463"/>
      <c r="Q106" s="463"/>
      <c r="R106" s="463"/>
      <c r="S106" s="463"/>
      <c r="T106" s="463"/>
      <c r="U106" s="463"/>
      <c r="V106" s="463"/>
      <c r="W106" s="464"/>
      <c r="X106" s="438"/>
      <c r="Y106" s="438"/>
      <c r="Z106" s="438"/>
      <c r="AA106" s="438"/>
      <c r="AB106" s="438"/>
      <c r="AC106" s="438"/>
      <c r="AD106" s="438"/>
      <c r="AE106" s="438"/>
      <c r="AF106" s="438"/>
      <c r="AG106" s="438"/>
      <c r="AH106" s="438"/>
      <c r="AI106" s="438"/>
      <c r="AJ106" s="438"/>
      <c r="AK106" s="438"/>
      <c r="AL106" s="438"/>
      <c r="AM106" s="431"/>
      <c r="AN106" s="438"/>
      <c r="AO106" s="431"/>
      <c r="AP106" s="431"/>
      <c r="AQ106" s="431"/>
      <c r="AR106" s="329"/>
      <c r="AS106" s="329"/>
      <c r="AT106" s="329"/>
      <c r="AU106" s="329"/>
      <c r="AV106" s="329"/>
      <c r="AW106" s="329"/>
      <c r="AX106" s="329"/>
      <c r="AY106" s="329"/>
      <c r="AZ106" s="329"/>
      <c r="BA106" s="329"/>
      <c r="BB106" s="329"/>
      <c r="BC106" s="329"/>
      <c r="BD106" s="329"/>
      <c r="BE106" s="232"/>
      <c r="BF106" s="232"/>
      <c r="BG106" s="233"/>
      <c r="BK106" s="232"/>
      <c r="BL106" s="232"/>
      <c r="BM106" s="232"/>
      <c r="BN106" s="232"/>
      <c r="BO106" s="232"/>
      <c r="BP106" s="232"/>
      <c r="BQ106" s="232"/>
      <c r="BR106" s="232"/>
      <c r="BS106" s="232"/>
      <c r="BT106" s="232"/>
      <c r="BU106" s="232"/>
    </row>
    <row r="107" spans="1:76" ht="24.95" customHeight="1">
      <c r="A107" s="231"/>
      <c r="B107" s="436"/>
      <c r="C107" s="439" t="s">
        <v>523</v>
      </c>
      <c r="D107" s="440"/>
      <c r="E107" s="440"/>
      <c r="F107" s="441"/>
      <c r="G107" s="441"/>
      <c r="H107" s="441"/>
      <c r="I107" s="442"/>
      <c r="J107" s="465"/>
      <c r="K107" s="466"/>
      <c r="L107" s="466"/>
      <c r="M107" s="466"/>
      <c r="N107" s="466"/>
      <c r="O107" s="466"/>
      <c r="P107" s="466"/>
      <c r="Q107" s="466"/>
      <c r="R107" s="466"/>
      <c r="S107" s="466"/>
      <c r="T107" s="466"/>
      <c r="U107" s="466"/>
      <c r="V107" s="466"/>
      <c r="W107" s="467"/>
      <c r="X107" s="438"/>
      <c r="Y107" s="438"/>
      <c r="Z107" s="438"/>
      <c r="AA107" s="438"/>
      <c r="AB107" s="438"/>
      <c r="AC107" s="438"/>
      <c r="AD107" s="438"/>
      <c r="AE107" s="438"/>
      <c r="AF107" s="438"/>
      <c r="AG107" s="438"/>
      <c r="AH107" s="438"/>
      <c r="AI107" s="438"/>
      <c r="AJ107" s="438"/>
      <c r="AK107" s="438"/>
      <c r="AL107" s="438"/>
      <c r="AM107" s="432"/>
      <c r="AN107" s="438"/>
      <c r="AO107" s="432"/>
      <c r="AP107" s="432"/>
      <c r="AQ107" s="432"/>
      <c r="AR107" s="329"/>
      <c r="AS107" s="329"/>
      <c r="AT107" s="329"/>
      <c r="AU107" s="329"/>
      <c r="AV107" s="329"/>
      <c r="AW107" s="329"/>
      <c r="AX107" s="329"/>
      <c r="AY107" s="329"/>
      <c r="AZ107" s="329"/>
      <c r="BA107" s="329"/>
      <c r="BB107" s="329"/>
      <c r="BC107" s="329"/>
      <c r="BD107" s="329"/>
      <c r="BE107" s="232"/>
      <c r="BF107" s="232"/>
      <c r="BG107" s="233"/>
      <c r="BK107" s="232"/>
      <c r="BL107" s="232"/>
      <c r="BM107" s="232"/>
      <c r="BN107" s="232"/>
      <c r="BO107" s="232"/>
      <c r="BP107" s="232"/>
      <c r="BQ107" s="232"/>
      <c r="BR107" s="232"/>
      <c r="BS107" s="232"/>
      <c r="BT107" s="232"/>
      <c r="BU107" s="232"/>
    </row>
    <row r="108" spans="1:76" s="262" customFormat="1" ht="14.45" customHeight="1">
      <c r="A108" s="236"/>
      <c r="B108" s="234"/>
      <c r="C108" s="234"/>
      <c r="D108" s="246"/>
      <c r="E108" s="246"/>
      <c r="F108" s="246"/>
      <c r="G108" s="246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1"/>
      <c r="U108" s="261"/>
      <c r="V108" s="261"/>
      <c r="W108" s="261"/>
      <c r="X108" s="246"/>
      <c r="Y108" s="246"/>
      <c r="Z108" s="246"/>
      <c r="AA108" s="246"/>
      <c r="AB108" s="246"/>
      <c r="AC108" s="246"/>
      <c r="AD108" s="261"/>
      <c r="AE108" s="261"/>
      <c r="AF108" s="246"/>
      <c r="AG108" s="246"/>
      <c r="AH108" s="246"/>
      <c r="AI108" s="246"/>
      <c r="AJ108" s="246"/>
      <c r="AK108" s="246"/>
      <c r="AL108" s="246"/>
      <c r="AM108" s="246"/>
      <c r="AN108" s="246"/>
      <c r="AO108" s="246"/>
      <c r="AP108" s="246"/>
      <c r="AQ108" s="246"/>
      <c r="AR108" s="246"/>
      <c r="AS108" s="246"/>
      <c r="AT108" s="246"/>
      <c r="AU108" s="246"/>
      <c r="AV108" s="246"/>
      <c r="AW108" s="246"/>
      <c r="AX108" s="246"/>
      <c r="AY108" s="246"/>
      <c r="AZ108" s="246"/>
      <c r="BA108" s="246"/>
      <c r="BB108" s="246"/>
      <c r="BC108" s="246"/>
      <c r="BD108" s="246"/>
      <c r="BE108" s="234"/>
      <c r="BF108" s="234"/>
      <c r="BG108" s="235"/>
      <c r="BK108" s="234"/>
      <c r="BL108" s="234"/>
      <c r="BM108" s="234"/>
      <c r="BN108" s="234"/>
      <c r="BO108" s="234"/>
      <c r="BP108" s="234"/>
      <c r="BQ108" s="234"/>
      <c r="BR108" s="234"/>
      <c r="BS108" s="234"/>
      <c r="BT108" s="234"/>
      <c r="BU108" s="234"/>
      <c r="BV108" s="234"/>
      <c r="BW108" s="234"/>
    </row>
    <row r="109" spans="1:76" s="262" customFormat="1" ht="12.75" customHeight="1">
      <c r="A109" s="236"/>
      <c r="B109" s="234"/>
      <c r="C109" s="234"/>
      <c r="D109" s="246"/>
      <c r="E109" s="246"/>
      <c r="F109" s="246"/>
      <c r="G109" s="246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1"/>
      <c r="U109" s="261"/>
      <c r="V109" s="261"/>
      <c r="W109" s="261"/>
      <c r="X109" s="246"/>
      <c r="Y109" s="246"/>
      <c r="Z109" s="246"/>
      <c r="AA109" s="246"/>
      <c r="AB109" s="246"/>
      <c r="AC109" s="246"/>
      <c r="AD109" s="261"/>
      <c r="AF109" s="246"/>
      <c r="AG109" s="246"/>
      <c r="AH109" s="246"/>
      <c r="AI109" s="246"/>
      <c r="AJ109" s="246"/>
      <c r="AK109" s="246"/>
      <c r="AL109" s="246"/>
      <c r="AM109" s="246"/>
      <c r="AN109" s="246"/>
      <c r="AO109" s="246"/>
      <c r="AP109" s="246"/>
      <c r="AQ109" s="246"/>
      <c r="AR109" s="246"/>
      <c r="AS109" s="246"/>
      <c r="AT109" s="246"/>
      <c r="AU109" s="246"/>
      <c r="AV109" s="246"/>
      <c r="AW109" s="246"/>
      <c r="AX109" s="246"/>
      <c r="AY109" s="246"/>
      <c r="AZ109" s="246"/>
      <c r="BA109" s="246"/>
      <c r="BB109" s="246"/>
      <c r="BC109" s="246"/>
      <c r="BD109" s="246"/>
      <c r="BE109" s="234"/>
      <c r="BF109" s="234"/>
      <c r="BG109" s="235"/>
      <c r="BK109" s="234"/>
      <c r="BL109" s="234"/>
      <c r="BM109" s="234"/>
      <c r="BN109" s="363"/>
      <c r="BO109" s="234"/>
      <c r="BP109" s="234"/>
      <c r="BQ109" s="234"/>
      <c r="BR109" s="234"/>
      <c r="BS109" s="234"/>
      <c r="BT109" s="234"/>
      <c r="BU109" s="234"/>
      <c r="BV109" s="234"/>
      <c r="BW109" s="234"/>
    </row>
    <row r="110" spans="1:76" s="262" customFormat="1" ht="51.75" customHeight="1">
      <c r="A110" s="236"/>
      <c r="B110" s="234"/>
      <c r="C110" s="234"/>
      <c r="D110" s="246"/>
      <c r="E110" s="246"/>
      <c r="F110" s="246"/>
      <c r="G110" s="246"/>
      <c r="P110" s="569" t="s">
        <v>841</v>
      </c>
      <c r="Q110" s="569"/>
      <c r="R110" s="569"/>
      <c r="S110" s="569"/>
      <c r="T110" s="569"/>
      <c r="U110" s="569"/>
      <c r="V110" s="569"/>
      <c r="W110" s="569"/>
      <c r="X110" s="569"/>
      <c r="Y110" s="569"/>
      <c r="Z110" s="569"/>
      <c r="AA110" s="569"/>
      <c r="AB110" s="569"/>
      <c r="AC110" s="569" t="s">
        <v>842</v>
      </c>
      <c r="AD110" s="569"/>
      <c r="AE110" s="569"/>
      <c r="AF110" s="569"/>
      <c r="AG110" s="569"/>
      <c r="AH110" s="569"/>
      <c r="AI110" s="569"/>
      <c r="AJ110" s="569"/>
      <c r="AK110" s="569"/>
      <c r="AL110" s="569"/>
      <c r="AM110" s="569"/>
      <c r="AN110" s="569"/>
      <c r="AO110" s="246"/>
      <c r="AP110" s="246"/>
      <c r="AQ110" s="246"/>
      <c r="AR110" s="246"/>
      <c r="AS110" s="246"/>
      <c r="AT110" s="246"/>
      <c r="AU110" s="246"/>
      <c r="AV110" s="246"/>
      <c r="AW110" s="246"/>
      <c r="AX110" s="246"/>
      <c r="AY110" s="246"/>
      <c r="AZ110" s="246"/>
      <c r="BA110" s="246"/>
      <c r="BB110" s="246"/>
      <c r="BC110" s="246"/>
      <c r="BD110" s="246"/>
      <c r="BE110" s="234"/>
      <c r="BF110" s="234"/>
      <c r="BG110" s="235"/>
      <c r="BK110" s="234"/>
      <c r="BL110" s="234"/>
      <c r="BM110" s="234"/>
      <c r="BN110" s="363"/>
      <c r="BO110" s="363"/>
      <c r="BP110" s="363"/>
      <c r="BQ110" s="363"/>
      <c r="BR110" s="363"/>
      <c r="BS110" s="392"/>
      <c r="BT110" s="234"/>
      <c r="BU110" s="234"/>
      <c r="BV110" s="234"/>
      <c r="BW110" s="234"/>
    </row>
    <row r="111" spans="1:76" s="262" customFormat="1" ht="38.25" customHeight="1">
      <c r="A111" s="236"/>
      <c r="B111" s="234"/>
      <c r="C111" s="234"/>
      <c r="D111" s="246"/>
      <c r="E111" s="246"/>
      <c r="F111" s="246"/>
      <c r="G111" s="246"/>
      <c r="P111" s="568" t="str">
        <f>IF(AQ82="","No se identifican controles preventivos",AQ82)</f>
        <v>No se identifican controles preventivos</v>
      </c>
      <c r="Q111" s="568"/>
      <c r="R111" s="568"/>
      <c r="S111" s="568"/>
      <c r="T111" s="568"/>
      <c r="U111" s="568"/>
      <c r="V111" s="568"/>
      <c r="W111" s="568"/>
      <c r="X111" s="568"/>
      <c r="Y111" s="568"/>
      <c r="Z111" s="568"/>
      <c r="AA111" s="568"/>
      <c r="AB111" s="568"/>
      <c r="AC111" s="568" t="str">
        <f>IF(AQ96="","No se identifican controles detectivos",AQ96)</f>
        <v>No se identifican controles detectivos</v>
      </c>
      <c r="AD111" s="568"/>
      <c r="AE111" s="568"/>
      <c r="AF111" s="568"/>
      <c r="AG111" s="568"/>
      <c r="AH111" s="568"/>
      <c r="AI111" s="568"/>
      <c r="AJ111" s="568"/>
      <c r="AK111" s="568"/>
      <c r="AL111" s="568"/>
      <c r="AM111" s="568"/>
      <c r="AN111" s="568"/>
      <c r="AO111" s="246"/>
      <c r="AP111" s="246"/>
      <c r="AQ111" s="246"/>
      <c r="AR111" s="246"/>
      <c r="AS111" s="246"/>
      <c r="AT111" s="246"/>
      <c r="AU111" s="246"/>
      <c r="AV111" s="246"/>
      <c r="AW111" s="246"/>
      <c r="AX111" s="246"/>
      <c r="AY111" s="246"/>
      <c r="AZ111" s="246"/>
      <c r="BA111" s="246"/>
      <c r="BB111" s="246"/>
      <c r="BC111" s="246"/>
      <c r="BD111" s="246"/>
      <c r="BE111" s="234"/>
      <c r="BF111" s="234"/>
      <c r="BG111" s="235"/>
      <c r="BK111" s="234"/>
      <c r="BL111" s="234"/>
      <c r="BM111" s="234"/>
      <c r="BP111" s="393"/>
      <c r="BQ111" s="393"/>
      <c r="BR111" s="393"/>
      <c r="BS111" s="394"/>
      <c r="BT111" s="234"/>
      <c r="BU111" s="234"/>
      <c r="BV111" s="234"/>
      <c r="BW111" s="234"/>
    </row>
    <row r="112" spans="1:76" s="262" customFormat="1" ht="30.75" customHeight="1">
      <c r="A112" s="236"/>
      <c r="B112" s="234"/>
      <c r="C112" s="234"/>
      <c r="D112" s="246"/>
      <c r="E112" s="246"/>
      <c r="F112" s="246"/>
      <c r="G112" s="246"/>
      <c r="BK112" s="234"/>
      <c r="BL112" s="234"/>
      <c r="BM112" s="234"/>
      <c r="BP112" s="234"/>
      <c r="BQ112" s="234"/>
      <c r="BR112" s="234"/>
      <c r="BS112" s="234"/>
      <c r="BT112" s="234"/>
      <c r="BU112" s="234"/>
      <c r="BV112" s="234"/>
      <c r="BW112" s="234"/>
    </row>
    <row r="113" spans="1:79" ht="15.75" thickBot="1">
      <c r="A113" s="256"/>
      <c r="B113" s="257"/>
      <c r="C113" s="257"/>
      <c r="D113" s="257"/>
      <c r="E113" s="257"/>
      <c r="F113" s="257"/>
      <c r="G113" s="257"/>
      <c r="BM113" s="232"/>
      <c r="BN113" s="232"/>
      <c r="BO113" s="493"/>
      <c r="BP113" s="493"/>
      <c r="BQ113" s="493"/>
      <c r="BR113" s="372"/>
      <c r="BS113" s="232"/>
      <c r="BT113" s="232"/>
      <c r="BU113" s="232"/>
      <c r="BV113" s="232"/>
      <c r="BW113" s="232"/>
    </row>
    <row r="114" spans="1:79" ht="32.450000000000003" customHeight="1" thickBot="1">
      <c r="A114" s="433" t="s">
        <v>517</v>
      </c>
      <c r="B114" s="434"/>
      <c r="C114" s="434"/>
      <c r="D114" s="434"/>
      <c r="E114" s="434"/>
      <c r="F114" s="434"/>
      <c r="G114" s="434"/>
      <c r="H114" s="434"/>
      <c r="I114" s="434"/>
      <c r="J114" s="434"/>
      <c r="K114" s="434"/>
      <c r="L114" s="434"/>
      <c r="M114" s="434"/>
      <c r="N114" s="434"/>
      <c r="O114" s="434"/>
      <c r="P114" s="434"/>
      <c r="Q114" s="434"/>
      <c r="R114" s="434"/>
      <c r="S114" s="434"/>
      <c r="T114" s="434"/>
      <c r="U114" s="434"/>
      <c r="V114" s="434"/>
      <c r="W114" s="434"/>
      <c r="X114" s="434"/>
      <c r="Y114" s="434"/>
      <c r="Z114" s="434"/>
      <c r="AA114" s="434"/>
      <c r="AB114" s="434"/>
      <c r="AC114" s="434"/>
      <c r="AD114" s="434"/>
      <c r="AE114" s="434"/>
      <c r="AF114" s="434"/>
      <c r="AG114" s="434"/>
      <c r="AH114" s="434"/>
      <c r="AI114" s="434"/>
      <c r="AJ114" s="434"/>
      <c r="AK114" s="434"/>
      <c r="AL114" s="434"/>
      <c r="AM114" s="434"/>
      <c r="AN114" s="434"/>
      <c r="AO114" s="434"/>
      <c r="AP114" s="434"/>
      <c r="AQ114" s="434"/>
      <c r="AR114" s="434"/>
      <c r="AS114" s="434"/>
      <c r="AT114" s="434"/>
      <c r="AU114" s="434"/>
      <c r="AV114" s="434"/>
      <c r="AW114" s="434"/>
      <c r="AX114" s="434"/>
      <c r="AY114" s="434"/>
      <c r="AZ114" s="434"/>
      <c r="BA114" s="434"/>
      <c r="BB114" s="434"/>
      <c r="BC114" s="434"/>
      <c r="BD114" s="434"/>
      <c r="BE114" s="434"/>
      <c r="BF114" s="434"/>
      <c r="BG114" s="435"/>
      <c r="BM114" s="232"/>
      <c r="BN114" s="232"/>
      <c r="BO114" s="31"/>
      <c r="BP114" s="31"/>
      <c r="BQ114" s="31"/>
      <c r="BR114" s="31"/>
      <c r="BS114" s="375"/>
      <c r="BT114" s="232"/>
      <c r="BU114" s="232"/>
      <c r="BV114" s="232"/>
      <c r="BW114" s="232"/>
    </row>
    <row r="115" spans="1:79" ht="38.25" customHeight="1">
      <c r="A115" s="385"/>
      <c r="B115" s="386"/>
      <c r="C115" s="386"/>
      <c r="D115" s="386"/>
      <c r="E115" s="386"/>
      <c r="F115" s="386"/>
      <c r="G115" s="386"/>
      <c r="H115" s="386"/>
      <c r="I115" s="386"/>
      <c r="J115" s="386"/>
      <c r="K115" s="19"/>
      <c r="L115" s="19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  <c r="BB115" s="232"/>
      <c r="BC115" s="232"/>
      <c r="BD115" s="232"/>
      <c r="BE115" s="232"/>
      <c r="BF115" s="232"/>
      <c r="BG115" s="233"/>
      <c r="BM115" s="426"/>
      <c r="BN115" s="31"/>
      <c r="BO115" s="232"/>
      <c r="BP115" s="232"/>
      <c r="BQ115" s="232"/>
      <c r="BR115" s="232"/>
      <c r="BS115" s="232"/>
      <c r="BT115" s="232"/>
      <c r="BU115" s="19"/>
      <c r="BV115" s="232"/>
      <c r="BW115" s="232"/>
    </row>
    <row r="116" spans="1:79" ht="31.5" customHeight="1">
      <c r="A116" s="385"/>
      <c r="C116" s="445" t="s">
        <v>103</v>
      </c>
      <c r="D116" s="446"/>
      <c r="E116" s="446"/>
      <c r="F116" s="446"/>
      <c r="G116" s="446"/>
      <c r="H116" s="446"/>
      <c r="I116" s="446"/>
      <c r="J116" s="446"/>
      <c r="K116" s="446"/>
      <c r="L116" s="446"/>
      <c r="M116" s="446"/>
      <c r="N116" s="446"/>
      <c r="O116" s="446"/>
      <c r="P116" s="446"/>
      <c r="Q116" s="446"/>
      <c r="R116" s="447"/>
      <c r="S116" s="232"/>
      <c r="T116" s="232"/>
      <c r="U116" s="232"/>
      <c r="V116" s="232"/>
      <c r="W116" s="232"/>
      <c r="X116" s="232"/>
      <c r="Y116" s="232"/>
      <c r="Z116" s="263" t="str">
        <f>CONCATENATE("Los controles actualmente implementados le permiten disminuir ",G118," niveles en la probabilidad de ocurrencia del riesgo")</f>
        <v>Los controles actualmente implementados le permiten disminuir 0 niveles en la probabilidad de ocurrencia del riesgo</v>
      </c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63"/>
      <c r="AL116" s="263"/>
      <c r="AM116" s="263"/>
      <c r="AN116" s="263"/>
      <c r="AO116" s="263"/>
      <c r="AP116" s="263"/>
      <c r="AQ116" s="263"/>
      <c r="AR116" s="263"/>
      <c r="AS116" s="263"/>
      <c r="AT116" s="263"/>
      <c r="AU116" s="263"/>
      <c r="AV116" s="263"/>
      <c r="AW116" s="263"/>
      <c r="AX116" s="263"/>
      <c r="AY116" s="263"/>
      <c r="AZ116" s="263"/>
      <c r="BA116" s="263"/>
      <c r="BB116" s="263"/>
      <c r="BC116" s="263"/>
      <c r="BD116" s="263"/>
      <c r="BE116" s="263"/>
      <c r="BF116" s="263"/>
      <c r="BG116" s="233"/>
      <c r="BM116" s="426"/>
      <c r="BN116" s="373" t="s">
        <v>859</v>
      </c>
      <c r="BO116" s="373">
        <f>IF(BX82="Fuerte",2,IF(BX82="Moderado",1,0))</f>
        <v>0</v>
      </c>
      <c r="BP116" s="232"/>
      <c r="BQ116" s="232"/>
      <c r="BR116" s="232"/>
      <c r="BS116" s="232"/>
      <c r="BT116" s="232"/>
      <c r="BU116" s="31"/>
      <c r="BV116" s="232"/>
      <c r="BW116" s="232"/>
    </row>
    <row r="117" spans="1:79" ht="30">
      <c r="A117" s="385"/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  <c r="Q117" s="386"/>
      <c r="R117" s="386"/>
      <c r="S117" s="232"/>
      <c r="T117" s="232"/>
      <c r="U117" s="232"/>
      <c r="V117" s="232"/>
      <c r="W117" s="232"/>
      <c r="X117" s="232"/>
      <c r="Y117" s="232"/>
      <c r="Z117" s="263" t="str">
        <f>CONCATENATE("Los controles actualmente implementados le permiten disminuir ",Q118," niveles en el impacto del riesgo")</f>
        <v>Los controles actualmente implementados le permiten disminuir 0 niveles en el impacto del riesgo</v>
      </c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32"/>
      <c r="AT117" s="232"/>
      <c r="AU117" s="232"/>
      <c r="AV117" s="232"/>
      <c r="AW117" s="232"/>
      <c r="AX117" s="232"/>
      <c r="AY117" s="232"/>
      <c r="AZ117" s="232"/>
      <c r="BA117" s="232"/>
      <c r="BB117" s="232"/>
      <c r="BC117" s="232"/>
      <c r="BD117" s="232"/>
      <c r="BE117" s="232"/>
      <c r="BF117" s="232"/>
      <c r="BG117" s="233"/>
      <c r="BM117" s="426"/>
      <c r="BN117" s="373" t="s">
        <v>860</v>
      </c>
      <c r="BO117" s="373">
        <f>IF(BX96="Fuerte",2,IF(BX96="Moderado",1,0))</f>
        <v>0</v>
      </c>
      <c r="BP117" s="232"/>
      <c r="BQ117" s="232"/>
      <c r="BR117" s="232"/>
      <c r="BS117" s="232"/>
      <c r="BT117" s="232"/>
      <c r="BU117" s="232"/>
      <c r="BV117" s="232"/>
      <c r="BW117" s="232"/>
    </row>
    <row r="118" spans="1:79">
      <c r="A118" s="385"/>
      <c r="B118" s="469" t="s">
        <v>82</v>
      </c>
      <c r="C118" s="428"/>
      <c r="D118" s="428"/>
      <c r="E118" s="428"/>
      <c r="F118" s="428"/>
      <c r="G118" s="377">
        <f>BO116</f>
        <v>0</v>
      </c>
      <c r="H118" s="264"/>
      <c r="I118" s="232"/>
      <c r="J118" s="232"/>
      <c r="K118" s="232"/>
      <c r="L118" s="470" t="s">
        <v>81</v>
      </c>
      <c r="M118" s="470"/>
      <c r="N118" s="470"/>
      <c r="O118" s="470"/>
      <c r="P118" s="469"/>
      <c r="Q118" s="471">
        <f>IF( AK13=1,0,BO117)</f>
        <v>0</v>
      </c>
      <c r="R118" s="471"/>
      <c r="S118" s="232"/>
      <c r="T118" s="232"/>
      <c r="U118" s="232"/>
      <c r="V118" s="232"/>
      <c r="W118" s="232"/>
      <c r="X118" s="232"/>
      <c r="Y118" s="232"/>
      <c r="Z118" s="305" t="str">
        <f>IF($AK13=1," Recuerde que para los riesgos de corrrupcion el impacto no disminuye","")</f>
        <v/>
      </c>
      <c r="AA118" s="232"/>
      <c r="AB118" s="232"/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232"/>
      <c r="AQ118" s="232"/>
      <c r="AR118" s="232"/>
      <c r="AS118" s="232"/>
      <c r="AT118" s="232"/>
      <c r="AU118" s="232"/>
      <c r="AV118" s="232"/>
      <c r="AW118" s="232"/>
      <c r="AX118" s="232"/>
      <c r="AY118" s="232"/>
      <c r="AZ118" s="232"/>
      <c r="BA118" s="232"/>
      <c r="BB118" s="232"/>
      <c r="BC118" s="232"/>
      <c r="BD118" s="232"/>
      <c r="BE118" s="232"/>
      <c r="BF118" s="232"/>
      <c r="BG118" s="233"/>
      <c r="BM118" s="232"/>
      <c r="BN118" s="31"/>
      <c r="BO118" s="232"/>
      <c r="BP118" s="232"/>
      <c r="BQ118" s="232"/>
      <c r="BR118" s="232"/>
      <c r="BS118" s="232"/>
      <c r="BT118" s="232"/>
      <c r="BU118" s="232"/>
      <c r="BV118" s="232"/>
      <c r="BW118" s="232"/>
    </row>
    <row r="119" spans="1:79">
      <c r="A119" s="385"/>
      <c r="B119" s="386"/>
      <c r="C119" s="386"/>
      <c r="D119" s="386"/>
      <c r="E119" s="386"/>
      <c r="F119" s="386"/>
      <c r="G119" s="386"/>
      <c r="H119" s="386"/>
      <c r="I119" s="386"/>
      <c r="J119" s="386"/>
      <c r="K119" s="19"/>
      <c r="L119" s="19"/>
      <c r="M119" s="232"/>
      <c r="N119" s="232"/>
      <c r="O119" s="232"/>
      <c r="P119" s="232"/>
      <c r="Q119" s="232"/>
      <c r="R119" s="232"/>
      <c r="S119" s="232"/>
      <c r="T119" s="232"/>
      <c r="U119" s="376"/>
      <c r="V119" s="376"/>
      <c r="W119" s="376"/>
      <c r="X119" s="376"/>
      <c r="Y119" s="376"/>
      <c r="Z119" s="376"/>
      <c r="AA119" s="376"/>
      <c r="AB119" s="232"/>
      <c r="AC119" s="232"/>
      <c r="AD119" s="232"/>
      <c r="AE119" s="376"/>
      <c r="AF119" s="376"/>
      <c r="AG119" s="376"/>
      <c r="AH119" s="376"/>
      <c r="AI119" s="376"/>
      <c r="AJ119" s="376"/>
      <c r="AK119" s="376"/>
      <c r="AL119" s="376"/>
      <c r="AM119" s="232"/>
      <c r="AN119" s="232"/>
      <c r="BB119" s="232"/>
      <c r="BC119" s="232"/>
      <c r="BD119" s="232"/>
      <c r="BE119" s="232"/>
      <c r="BF119" s="232"/>
      <c r="BG119" s="233"/>
      <c r="BM119" s="232"/>
      <c r="BN119" s="232"/>
      <c r="BO119" s="232"/>
      <c r="BP119" s="232"/>
      <c r="BQ119" s="232"/>
      <c r="BR119" s="232"/>
      <c r="BS119" s="232"/>
      <c r="BT119" s="232"/>
      <c r="BU119" s="232"/>
      <c r="BV119" s="232"/>
      <c r="BW119" s="232"/>
    </row>
    <row r="120" spans="1:79">
      <c r="A120" s="385"/>
      <c r="B120" s="386"/>
      <c r="C120" s="386"/>
      <c r="D120" s="386"/>
      <c r="E120" s="386"/>
      <c r="F120" s="386"/>
      <c r="G120" s="386"/>
      <c r="H120" s="386"/>
      <c r="I120" s="386"/>
      <c r="J120" s="386"/>
      <c r="K120" s="19"/>
      <c r="L120" s="19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  <c r="AC120" s="232"/>
      <c r="AD120" s="232"/>
      <c r="AE120" s="232"/>
      <c r="AF120" s="232"/>
      <c r="AG120" s="232"/>
      <c r="AH120" s="232"/>
      <c r="AI120" s="232"/>
      <c r="AJ120" s="232"/>
      <c r="AK120" s="232"/>
      <c r="AL120" s="232"/>
      <c r="AM120" s="232"/>
      <c r="AN120" s="232"/>
      <c r="BB120" s="232"/>
      <c r="BC120" s="232"/>
      <c r="BD120" s="232"/>
      <c r="BE120" s="232"/>
      <c r="BF120" s="232"/>
      <c r="BG120" s="233"/>
      <c r="BM120" s="232"/>
      <c r="BN120" s="232"/>
      <c r="BO120" s="232"/>
      <c r="BP120" s="232"/>
      <c r="BQ120" s="232"/>
      <c r="BR120" s="232"/>
      <c r="BS120" s="232"/>
      <c r="BT120" s="232"/>
      <c r="BU120" s="232"/>
      <c r="BV120" s="232"/>
      <c r="BW120" s="232"/>
    </row>
    <row r="121" spans="1:79">
      <c r="A121" s="385"/>
      <c r="B121" s="386"/>
      <c r="C121" s="386"/>
      <c r="D121" s="386"/>
      <c r="E121" s="386"/>
      <c r="F121" s="386"/>
      <c r="G121" s="386"/>
      <c r="H121" s="386"/>
      <c r="I121" s="386"/>
      <c r="J121" s="386"/>
      <c r="K121" s="19"/>
      <c r="L121" s="19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/>
      <c r="AF121" s="232"/>
      <c r="AG121" s="232"/>
      <c r="AH121" s="232"/>
      <c r="AI121" s="232"/>
      <c r="AJ121" s="232"/>
      <c r="AK121" s="232"/>
      <c r="AL121" s="232"/>
      <c r="AM121" s="232"/>
      <c r="AN121" s="232"/>
      <c r="BB121" s="232"/>
      <c r="BC121" s="232"/>
      <c r="BD121" s="232"/>
      <c r="BE121" s="232"/>
      <c r="BF121" s="232"/>
      <c r="BG121" s="233"/>
    </row>
    <row r="122" spans="1:79" ht="14.45" customHeight="1">
      <c r="A122" s="231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448" t="s">
        <v>53</v>
      </c>
      <c r="AA122" s="448"/>
      <c r="AB122" s="448"/>
      <c r="AC122" s="448"/>
      <c r="AD122" s="448"/>
      <c r="AE122" s="448"/>
      <c r="AF122" s="448"/>
      <c r="AG122" s="448"/>
      <c r="AH122" s="448"/>
      <c r="AI122" s="448"/>
      <c r="AJ122" s="448"/>
      <c r="AK122" s="448"/>
      <c r="AL122" s="375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  <c r="BB122" s="232"/>
      <c r="BC122" s="232"/>
      <c r="BD122" s="232"/>
      <c r="BE122" s="232"/>
      <c r="BF122" s="232"/>
      <c r="BG122" s="233"/>
    </row>
    <row r="123" spans="1:79">
      <c r="A123" s="231"/>
      <c r="B123" s="232"/>
      <c r="C123" s="232"/>
      <c r="D123" s="449" t="s">
        <v>54</v>
      </c>
      <c r="E123" s="449"/>
      <c r="F123" s="449"/>
      <c r="G123" s="449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4"/>
      <c r="S123" s="234"/>
      <c r="T123" s="234"/>
      <c r="U123" s="234"/>
      <c r="V123" s="234"/>
      <c r="W123" s="234"/>
      <c r="X123" s="232"/>
      <c r="Y123" s="232"/>
      <c r="Z123" s="31"/>
      <c r="AA123" s="232"/>
      <c r="AB123" s="232"/>
      <c r="AC123" s="232"/>
      <c r="AD123" s="232"/>
      <c r="AE123" s="232"/>
      <c r="AF123" s="232"/>
      <c r="AG123" s="232"/>
      <c r="AH123" s="232"/>
      <c r="AI123" s="232"/>
      <c r="AJ123" s="232"/>
      <c r="AK123" s="232"/>
      <c r="AL123" s="232"/>
      <c r="AM123" s="232"/>
      <c r="AN123" s="232"/>
      <c r="AO123" s="232"/>
      <c r="AP123" s="232"/>
      <c r="AQ123" s="232"/>
      <c r="AR123" s="232"/>
      <c r="AS123" s="232"/>
      <c r="AT123" s="232"/>
      <c r="AU123" s="232"/>
      <c r="AV123" s="232"/>
      <c r="AW123" s="232"/>
      <c r="AX123" s="232"/>
      <c r="AY123" s="232"/>
      <c r="AZ123" s="232"/>
      <c r="BA123" s="232"/>
      <c r="BB123" s="232"/>
      <c r="BC123" s="232"/>
      <c r="BD123" s="232"/>
      <c r="BE123" s="232"/>
      <c r="BF123" s="232"/>
      <c r="BG123" s="233"/>
    </row>
    <row r="124" spans="1:79" ht="14.45" customHeight="1">
      <c r="A124" s="231"/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452"/>
      <c r="S124" s="452"/>
      <c r="T124" s="452"/>
      <c r="U124" s="452"/>
      <c r="V124" s="452"/>
      <c r="W124" s="452"/>
      <c r="X124" s="232"/>
      <c r="Y124" s="232"/>
      <c r="Z124" s="232"/>
      <c r="AA124" s="232"/>
      <c r="AB124" s="457" t="s">
        <v>52</v>
      </c>
      <c r="AC124" s="458"/>
      <c r="AD124" s="458"/>
      <c r="AE124" s="458"/>
      <c r="AF124" s="458"/>
      <c r="AG124" s="458"/>
      <c r="AH124" s="458"/>
      <c r="AI124" s="458"/>
      <c r="AJ124" s="458"/>
      <c r="AK124" s="468"/>
      <c r="AL124" s="372"/>
      <c r="AM124" s="232"/>
      <c r="AN124" s="232"/>
      <c r="AO124" s="232"/>
      <c r="AP124" s="232"/>
      <c r="AQ124" s="232"/>
      <c r="AR124" s="232"/>
      <c r="AS124" s="232"/>
      <c r="AT124" s="232"/>
      <c r="AU124" s="232"/>
      <c r="AV124" s="232"/>
      <c r="AW124" s="232"/>
      <c r="AX124" s="232"/>
      <c r="AY124" s="232"/>
      <c r="AZ124" s="232"/>
      <c r="BA124" s="232"/>
      <c r="BB124" s="232"/>
      <c r="BC124" s="232"/>
      <c r="BD124" s="232"/>
      <c r="BE124" s="232"/>
      <c r="BF124" s="232"/>
      <c r="BG124" s="233"/>
      <c r="BM124" s="563" t="s">
        <v>106</v>
      </c>
      <c r="BN124" s="563"/>
      <c r="BO124" s="563"/>
      <c r="BU124" s="232"/>
      <c r="BV124" s="232"/>
      <c r="BW124" s="232"/>
      <c r="BX124" s="232"/>
      <c r="BY124" s="232"/>
      <c r="BZ124" s="232"/>
      <c r="CA124" s="232"/>
    </row>
    <row r="125" spans="1:79" ht="14.45" customHeight="1">
      <c r="A125" s="231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452"/>
      <c r="S125" s="452"/>
      <c r="T125" s="452"/>
      <c r="U125" s="452"/>
      <c r="V125" s="452"/>
      <c r="W125" s="452"/>
      <c r="X125" s="232"/>
      <c r="Y125" s="232"/>
      <c r="Z125" s="232"/>
      <c r="AA125" s="232"/>
      <c r="AB125" s="450">
        <v>1</v>
      </c>
      <c r="AC125" s="450"/>
      <c r="AD125" s="450">
        <v>2</v>
      </c>
      <c r="AE125" s="450"/>
      <c r="AF125" s="450">
        <v>3</v>
      </c>
      <c r="AG125" s="450"/>
      <c r="AH125" s="450">
        <v>4</v>
      </c>
      <c r="AI125" s="450"/>
      <c r="AJ125" s="450">
        <v>5</v>
      </c>
      <c r="AK125" s="450"/>
      <c r="AL125" s="372"/>
      <c r="AM125" s="232"/>
      <c r="AN125" s="232"/>
      <c r="AO125" s="232"/>
      <c r="AP125" s="232"/>
      <c r="AQ125" s="232"/>
      <c r="AR125" s="232"/>
      <c r="AS125" s="232"/>
      <c r="AT125" s="232"/>
      <c r="AU125" s="232"/>
      <c r="AV125" s="232"/>
      <c r="AW125" s="232"/>
      <c r="AX125" s="232"/>
      <c r="AY125" s="232"/>
      <c r="AZ125" s="232"/>
      <c r="BA125" s="232"/>
      <c r="BB125" s="232"/>
      <c r="BC125" s="232"/>
      <c r="BD125" s="232"/>
      <c r="BE125" s="232"/>
      <c r="BF125" s="232"/>
      <c r="BG125" s="233"/>
      <c r="BM125" s="563"/>
      <c r="BN125" s="563"/>
      <c r="BO125" s="563"/>
      <c r="BP125" s="238"/>
      <c r="BQ125" s="238"/>
      <c r="BR125" s="238"/>
      <c r="BS125" s="238"/>
      <c r="BT125" s="238"/>
      <c r="BU125" s="493"/>
      <c r="BV125" s="493"/>
      <c r="BW125" s="232"/>
      <c r="BX125" s="232"/>
      <c r="BY125" s="232"/>
      <c r="BZ125" s="232"/>
      <c r="CA125" s="232"/>
    </row>
    <row r="126" spans="1:79" ht="14.45" customHeight="1">
      <c r="A126" s="231"/>
      <c r="B126" s="232"/>
      <c r="C126" s="232"/>
      <c r="D126" s="232"/>
      <c r="E126" s="453" t="s">
        <v>93</v>
      </c>
      <c r="F126" s="453"/>
      <c r="G126" s="453"/>
      <c r="H126" s="453"/>
      <c r="I126" s="453"/>
      <c r="J126" s="453"/>
      <c r="K126" s="453"/>
      <c r="L126" s="453"/>
      <c r="M126" s="453"/>
      <c r="N126" s="453"/>
      <c r="O126" s="453"/>
      <c r="P126" s="453"/>
      <c r="Q126" s="232"/>
      <c r="R126" s="452"/>
      <c r="S126" s="452"/>
      <c r="T126" s="452"/>
      <c r="U126" s="452"/>
      <c r="V126" s="452"/>
      <c r="W126" s="452"/>
      <c r="X126" s="232"/>
      <c r="Y126" s="232"/>
      <c r="Z126" s="559" t="s">
        <v>51</v>
      </c>
      <c r="AA126" s="469">
        <v>1</v>
      </c>
      <c r="AB126" s="527" t="str">
        <f>IF(AND($AA$126=$BN$126,AB$125=$BN$127),"R2","")</f>
        <v/>
      </c>
      <c r="AC126" s="528"/>
      <c r="AD126" s="527" t="str">
        <f>IF(AND($AA$126=$BN$126,AD$125=$BN$127),"R2","")</f>
        <v/>
      </c>
      <c r="AE126" s="528"/>
      <c r="AF126" s="535" t="str">
        <f>IF(AND($AA$126=$BN$126,AF$125=$BN$127),"R2","")</f>
        <v/>
      </c>
      <c r="AG126" s="536"/>
      <c r="AH126" s="518" t="str">
        <f>IF(AND($AA$126=$BN$126,AH$125=$BN$127),"R2","")</f>
        <v/>
      </c>
      <c r="AI126" s="519"/>
      <c r="AJ126" s="531" t="str">
        <f>IF(AND($AA$126=$BN$126,AJ$125=$BN$127),"R2","")</f>
        <v/>
      </c>
      <c r="AK126" s="532"/>
      <c r="AL126" s="395"/>
      <c r="AM126" s="232"/>
      <c r="AN126" s="232"/>
      <c r="AO126" s="232"/>
      <c r="AP126" s="232"/>
      <c r="AQ126" s="232"/>
      <c r="AR126" s="232"/>
      <c r="AS126" s="232"/>
      <c r="AT126" s="232"/>
      <c r="AU126" s="232"/>
      <c r="AV126" s="232"/>
      <c r="AW126" s="232"/>
      <c r="AX126" s="232"/>
      <c r="AY126" s="232"/>
      <c r="AZ126" s="232"/>
      <c r="BA126" s="232"/>
      <c r="BB126" s="232"/>
      <c r="BC126" s="232"/>
      <c r="BD126" s="232"/>
      <c r="BE126" s="232"/>
      <c r="BF126" s="232"/>
      <c r="BG126" s="233"/>
      <c r="BM126" s="230" t="s">
        <v>82</v>
      </c>
      <c r="BN126" s="239" t="str">
        <f>IF(AND($AK$13&lt;&gt;"",$I$48&lt;&gt;""),(INDEX($BM$129:$BP$135,MATCH($BN$46,$BM$129:$BM$135,0),MATCH($G$118,$BM$130:$BP$130,0))),"")</f>
        <v/>
      </c>
      <c r="BO126" s="239" t="str">
        <f>IF(AND($AK$13&lt;&gt;"",$I$48&lt;&gt;""),VLOOKUP(BN126,Datos!A:L,12,0),"")</f>
        <v/>
      </c>
      <c r="BU126" s="493"/>
      <c r="BV126" s="493"/>
      <c r="BW126" s="232"/>
      <c r="BX126" s="232"/>
      <c r="BY126" s="232"/>
      <c r="BZ126" s="232"/>
      <c r="CA126" s="232"/>
    </row>
    <row r="127" spans="1:79" ht="14.45" customHeight="1">
      <c r="A127" s="231"/>
      <c r="B127" s="232"/>
      <c r="C127" s="232"/>
      <c r="D127" s="232"/>
      <c r="E127" s="232"/>
      <c r="F127" s="232"/>
      <c r="G127" s="232"/>
      <c r="H127" s="232"/>
      <c r="I127" s="232"/>
      <c r="J127" s="250"/>
      <c r="K127" s="251"/>
      <c r="L127" s="251"/>
      <c r="M127" s="251"/>
      <c r="N127" s="251"/>
      <c r="O127" s="251"/>
      <c r="P127" s="252"/>
      <c r="Q127" s="232"/>
      <c r="R127" s="452"/>
      <c r="S127" s="452"/>
      <c r="T127" s="452"/>
      <c r="U127" s="452"/>
      <c r="V127" s="452"/>
      <c r="W127" s="452"/>
      <c r="X127" s="232"/>
      <c r="Y127" s="232"/>
      <c r="Z127" s="560"/>
      <c r="AA127" s="469"/>
      <c r="AB127" s="529"/>
      <c r="AC127" s="530"/>
      <c r="AD127" s="529"/>
      <c r="AE127" s="530"/>
      <c r="AF127" s="537"/>
      <c r="AG127" s="538"/>
      <c r="AH127" s="520"/>
      <c r="AI127" s="521"/>
      <c r="AJ127" s="533"/>
      <c r="AK127" s="534"/>
      <c r="AL127" s="395"/>
      <c r="AM127" s="232"/>
      <c r="AN127" s="451" t="s">
        <v>462</v>
      </c>
      <c r="AO127" s="451"/>
      <c r="AP127" s="451"/>
      <c r="AQ127" s="451"/>
      <c r="AR127" s="451"/>
      <c r="AS127" s="451"/>
      <c r="AT127" s="451"/>
      <c r="AU127" s="451"/>
      <c r="AV127" s="451"/>
      <c r="AW127" s="451"/>
      <c r="AX127" s="451"/>
      <c r="AY127" s="451"/>
      <c r="AZ127" s="451"/>
      <c r="BA127" s="232"/>
      <c r="BB127" s="232"/>
      <c r="BC127" s="232"/>
      <c r="BD127" s="232"/>
      <c r="BE127" s="232"/>
      <c r="BF127" s="232"/>
      <c r="BG127" s="233"/>
      <c r="BM127" s="230" t="s">
        <v>81</v>
      </c>
      <c r="BN127" s="239" t="str">
        <f>IF(AND($AK$13&lt;&gt;"",J63&lt;&gt;""),(INDEX($BM$129:$BP$135,MATCH($BN$47,$BM$129:$BM$135,0),MATCH($Q$118,$BM$130:$BP$130,0))),"")</f>
        <v/>
      </c>
      <c r="BO127" s="239" t="str">
        <f>IF(AND($AK$13&lt;&gt;"",$J$63&lt;&gt;""),VLOOKUP(BN127,Datos!A:R,18,0),"")</f>
        <v/>
      </c>
      <c r="BU127" s="232"/>
      <c r="BV127" s="232"/>
      <c r="BW127" s="232"/>
      <c r="BX127" s="232"/>
      <c r="BY127" s="232"/>
      <c r="BZ127" s="232"/>
      <c r="CA127" s="232"/>
    </row>
    <row r="128" spans="1:79" ht="14.25" customHeight="1">
      <c r="A128" s="231"/>
      <c r="B128" s="232"/>
      <c r="C128" s="232"/>
      <c r="D128" s="232"/>
      <c r="E128" s="232"/>
      <c r="F128" s="232"/>
      <c r="G128" s="232"/>
      <c r="H128" s="232"/>
      <c r="I128" s="232"/>
      <c r="J128" s="567" t="str">
        <f>BO126</f>
        <v/>
      </c>
      <c r="K128" s="567"/>
      <c r="L128" s="567"/>
      <c r="M128" s="567"/>
      <c r="N128" s="567"/>
      <c r="O128" s="567"/>
      <c r="P128" s="567"/>
      <c r="Q128" s="232"/>
      <c r="R128" s="452"/>
      <c r="S128" s="452"/>
      <c r="T128" s="452"/>
      <c r="U128" s="452"/>
      <c r="V128" s="452"/>
      <c r="W128" s="452"/>
      <c r="X128" s="232"/>
      <c r="Y128" s="232"/>
      <c r="Z128" s="560"/>
      <c r="AA128" s="469">
        <v>2</v>
      </c>
      <c r="AB128" s="527" t="str">
        <f>IF(AND($AA$128=$BN$126,AB$125=$BN$127),"R2","")</f>
        <v/>
      </c>
      <c r="AC128" s="528"/>
      <c r="AD128" s="527" t="str">
        <f>IF(AND($AA$128=$BN$126,AD$125=$BN$127),"R2","")</f>
        <v/>
      </c>
      <c r="AE128" s="528"/>
      <c r="AF128" s="535" t="str">
        <f>IF(AND($AA$128=$BN$126,AF$125=$BN$127),"R2","")</f>
        <v/>
      </c>
      <c r="AG128" s="536"/>
      <c r="AH128" s="518" t="str">
        <f>IF(AND($AA$128=$BN$126,AH$125=$BN$127),"R2","")</f>
        <v/>
      </c>
      <c r="AI128" s="519"/>
      <c r="AJ128" s="531" t="str">
        <f>IF(AND($AA$128=$BN$126,AJ$125=$BN$127),"R2","")</f>
        <v/>
      </c>
      <c r="AK128" s="532"/>
      <c r="AL128" s="395"/>
      <c r="AM128" s="232"/>
      <c r="AN128" s="539" t="str">
        <f>IF($V$13&lt;&gt;"",(INDEX($BM$49:$BT$54,MATCH($BO$126,$BM$49:$BM$54,0),MATCH($BO$127,$BM$49:$BT$49,0))),"")</f>
        <v/>
      </c>
      <c r="AO128" s="540"/>
      <c r="AP128" s="540"/>
      <c r="AQ128" s="540"/>
      <c r="AR128" s="540"/>
      <c r="AS128" s="540"/>
      <c r="AT128" s="540"/>
      <c r="AU128" s="540"/>
      <c r="AV128" s="540"/>
      <c r="AW128" s="540"/>
      <c r="AX128" s="540"/>
      <c r="AY128" s="540"/>
      <c r="AZ128" s="541"/>
      <c r="BA128" s="232"/>
      <c r="BB128" s="232"/>
      <c r="BC128" s="232"/>
      <c r="BD128" s="232"/>
      <c r="BE128" s="232"/>
      <c r="BF128" s="232"/>
      <c r="BG128" s="233"/>
      <c r="BN128" s="232"/>
      <c r="BO128" s="232"/>
      <c r="BU128" s="232"/>
      <c r="BV128" s="232"/>
      <c r="BW128" s="232"/>
      <c r="BX128" s="232"/>
      <c r="BY128" s="232"/>
      <c r="BZ128" s="232"/>
      <c r="CA128" s="232"/>
    </row>
    <row r="129" spans="1:79" ht="14.45" customHeight="1">
      <c r="A129" s="231"/>
      <c r="B129" s="232"/>
      <c r="C129" s="232"/>
      <c r="D129" s="232"/>
      <c r="E129" s="232"/>
      <c r="F129" s="232"/>
      <c r="G129" s="232"/>
      <c r="H129" s="232"/>
      <c r="I129" s="232"/>
      <c r="J129" s="254"/>
      <c r="K129" s="249"/>
      <c r="L129" s="249"/>
      <c r="M129" s="249"/>
      <c r="N129" s="249"/>
      <c r="O129" s="249"/>
      <c r="P129" s="255"/>
      <c r="Q129" s="232"/>
      <c r="R129" s="234"/>
      <c r="S129" s="234"/>
      <c r="T129" s="234"/>
      <c r="U129" s="234"/>
      <c r="V129" s="234"/>
      <c r="W129" s="234"/>
      <c r="X129" s="232"/>
      <c r="Y129" s="232"/>
      <c r="Z129" s="560"/>
      <c r="AA129" s="469"/>
      <c r="AB129" s="529"/>
      <c r="AC129" s="530"/>
      <c r="AD129" s="529"/>
      <c r="AE129" s="530"/>
      <c r="AF129" s="537"/>
      <c r="AG129" s="538"/>
      <c r="AH129" s="520"/>
      <c r="AI129" s="521"/>
      <c r="AJ129" s="533"/>
      <c r="AK129" s="534"/>
      <c r="AL129" s="395"/>
      <c r="AM129" s="232"/>
      <c r="AN129" s="542"/>
      <c r="AO129" s="543"/>
      <c r="AP129" s="543"/>
      <c r="AQ129" s="543"/>
      <c r="AR129" s="543"/>
      <c r="AS129" s="543"/>
      <c r="AT129" s="543"/>
      <c r="AU129" s="543"/>
      <c r="AV129" s="543"/>
      <c r="AW129" s="543"/>
      <c r="AX129" s="543"/>
      <c r="AY129" s="543"/>
      <c r="AZ129" s="544"/>
      <c r="BE129" s="232"/>
      <c r="BF129" s="232"/>
      <c r="BG129" s="233"/>
      <c r="BM129" s="265"/>
      <c r="BN129" s="564" t="s">
        <v>104</v>
      </c>
      <c r="BO129" s="565"/>
      <c r="BP129" s="566"/>
      <c r="BU129" s="232"/>
      <c r="BV129" s="232"/>
      <c r="BW129" s="232"/>
      <c r="BX129" s="232"/>
      <c r="BY129" s="232"/>
      <c r="BZ129" s="232"/>
      <c r="CA129" s="232"/>
    </row>
    <row r="130" spans="1:79" ht="14.45" customHeight="1">
      <c r="A130" s="231"/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348"/>
      <c r="S130" s="348"/>
      <c r="T130" s="234"/>
      <c r="U130" s="234"/>
      <c r="V130" s="234"/>
      <c r="W130" s="234"/>
      <c r="X130" s="232"/>
      <c r="Y130" s="232"/>
      <c r="Z130" s="560"/>
      <c r="AA130" s="469">
        <v>3</v>
      </c>
      <c r="AB130" s="527" t="str">
        <f>IF(AND($AA$130=$BN$126,AB$125=$BN$127),"R2","")</f>
        <v/>
      </c>
      <c r="AC130" s="528"/>
      <c r="AD130" s="535" t="str">
        <f>IF(AND($AA$130=$BN$126,AD$125=$BN$127),"R2","")</f>
        <v/>
      </c>
      <c r="AE130" s="536"/>
      <c r="AF130" s="518" t="str">
        <f>IF(AND($AA$130=$BN$126,AF$125=$BN$127),"R2","")</f>
        <v/>
      </c>
      <c r="AG130" s="519"/>
      <c r="AH130" s="531" t="str">
        <f>IF(AND($AA$130=$BN$126,AH$125=$BN$127),"R2","")</f>
        <v/>
      </c>
      <c r="AI130" s="532"/>
      <c r="AJ130" s="531" t="str">
        <f>IF(AND($AA$130=$BN$126,AJ$125=$BN$127),"R2","")</f>
        <v/>
      </c>
      <c r="AK130" s="532"/>
      <c r="AL130" s="395"/>
      <c r="AM130" s="232"/>
      <c r="AN130" s="232"/>
      <c r="AO130" s="232"/>
      <c r="AP130" s="232"/>
      <c r="AQ130" s="232"/>
      <c r="AR130" s="232"/>
      <c r="BE130" s="232"/>
      <c r="BF130" s="232"/>
      <c r="BG130" s="233"/>
      <c r="BM130" s="374" t="s">
        <v>105</v>
      </c>
      <c r="BN130" s="374">
        <v>0</v>
      </c>
      <c r="BO130" s="374">
        <v>1</v>
      </c>
      <c r="BP130" s="374">
        <v>2</v>
      </c>
      <c r="BQ130" s="240"/>
      <c r="BR130" s="232"/>
      <c r="BS130" s="232"/>
      <c r="BT130" s="232"/>
    </row>
    <row r="131" spans="1:79" ht="14.45" customHeight="1">
      <c r="A131" s="231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452"/>
      <c r="S131" s="452"/>
      <c r="T131" s="452"/>
      <c r="U131" s="452"/>
      <c r="V131" s="452"/>
      <c r="W131" s="452"/>
      <c r="X131" s="232"/>
      <c r="Y131" s="232"/>
      <c r="Z131" s="560"/>
      <c r="AA131" s="469"/>
      <c r="AB131" s="529"/>
      <c r="AC131" s="530"/>
      <c r="AD131" s="537"/>
      <c r="AE131" s="538"/>
      <c r="AF131" s="520"/>
      <c r="AG131" s="521"/>
      <c r="AH131" s="533"/>
      <c r="AI131" s="534"/>
      <c r="AJ131" s="533"/>
      <c r="AK131" s="534"/>
      <c r="AL131" s="395"/>
      <c r="AM131" s="232"/>
      <c r="AN131" s="232"/>
      <c r="AO131" s="232"/>
      <c r="AP131" s="232"/>
      <c r="AQ131" s="232"/>
      <c r="AR131" s="232"/>
      <c r="BE131" s="232"/>
      <c r="BF131" s="232"/>
      <c r="BG131" s="233"/>
      <c r="BM131" s="374">
        <v>1</v>
      </c>
      <c r="BN131" s="374">
        <v>1</v>
      </c>
      <c r="BO131" s="374">
        <v>1</v>
      </c>
      <c r="BP131" s="374">
        <v>1</v>
      </c>
      <c r="BQ131" s="240"/>
      <c r="BR131" s="232"/>
      <c r="BS131" s="232"/>
      <c r="BT131" s="232"/>
    </row>
    <row r="132" spans="1:79" ht="14.4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452"/>
      <c r="S132" s="452"/>
      <c r="T132" s="452"/>
      <c r="U132" s="452"/>
      <c r="V132" s="452"/>
      <c r="W132" s="452"/>
      <c r="X132" s="232"/>
      <c r="Y132" s="232"/>
      <c r="Z132" s="560"/>
      <c r="AA132" s="469">
        <v>4</v>
      </c>
      <c r="AB132" s="535" t="str">
        <f>IF(AND($AA$132=$BN$126,AB$125=$BN$127),"R2","")</f>
        <v/>
      </c>
      <c r="AC132" s="536"/>
      <c r="AD132" s="518" t="str">
        <f>IF(AND($AA$132=$BN$126,AD$125=$BN$127),"R2","")</f>
        <v/>
      </c>
      <c r="AE132" s="519"/>
      <c r="AF132" s="518" t="str">
        <f>IF(AND($AA$132=$BN$126,AF$125=$BN$127),"R2","")</f>
        <v/>
      </c>
      <c r="AG132" s="519"/>
      <c r="AH132" s="531" t="str">
        <f>IF(AND($AA$132=$BN$126,AH$125=$BN$127),"R2","")</f>
        <v/>
      </c>
      <c r="AI132" s="532"/>
      <c r="AJ132" s="531" t="str">
        <f>IF(AND($AA$132=$BN$126,AJ$125=$BN$127),"R2","")</f>
        <v/>
      </c>
      <c r="AK132" s="532"/>
      <c r="AL132" s="395"/>
      <c r="AM132" s="232"/>
      <c r="AN132" s="232"/>
      <c r="AO132" s="232"/>
      <c r="AP132" s="232"/>
      <c r="AQ132" s="232"/>
      <c r="AR132" s="232"/>
      <c r="AS132" s="232"/>
      <c r="AT132" s="232"/>
      <c r="AU132" s="232"/>
      <c r="AV132" s="232"/>
      <c r="AW132" s="232"/>
      <c r="AX132" s="232"/>
      <c r="AY132" s="232"/>
      <c r="AZ132" s="232"/>
      <c r="BA132" s="232"/>
      <c r="BB132" s="232"/>
      <c r="BC132" s="232"/>
      <c r="BD132" s="232"/>
      <c r="BE132" s="232"/>
      <c r="BF132" s="232"/>
      <c r="BG132" s="233"/>
      <c r="BM132" s="374">
        <v>2</v>
      </c>
      <c r="BN132" s="374">
        <v>2</v>
      </c>
      <c r="BO132" s="374">
        <v>1</v>
      </c>
      <c r="BP132" s="374">
        <v>1</v>
      </c>
      <c r="BQ132" s="240"/>
      <c r="BR132" s="232"/>
      <c r="BS132" s="232"/>
      <c r="BT132" s="232"/>
    </row>
    <row r="133" spans="1:79" ht="14.45" customHeight="1">
      <c r="A133" s="231"/>
      <c r="B133" s="232"/>
      <c r="C133" s="232"/>
      <c r="D133" s="232"/>
      <c r="E133" s="267" t="s">
        <v>94</v>
      </c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32"/>
      <c r="R133" s="452"/>
      <c r="S133" s="452"/>
      <c r="T133" s="452"/>
      <c r="U133" s="452"/>
      <c r="V133" s="452"/>
      <c r="W133" s="452"/>
      <c r="X133" s="232"/>
      <c r="Y133" s="232"/>
      <c r="Z133" s="560"/>
      <c r="AA133" s="469"/>
      <c r="AB133" s="537"/>
      <c r="AC133" s="538"/>
      <c r="AD133" s="520"/>
      <c r="AE133" s="521"/>
      <c r="AF133" s="520"/>
      <c r="AG133" s="521"/>
      <c r="AH133" s="533"/>
      <c r="AI133" s="534"/>
      <c r="AJ133" s="533"/>
      <c r="AK133" s="534"/>
      <c r="AL133" s="395"/>
      <c r="AM133" s="232"/>
      <c r="AN133" s="232"/>
      <c r="AO133" s="232"/>
      <c r="AP133" s="232"/>
      <c r="AQ133" s="232"/>
      <c r="AR133" s="232"/>
      <c r="AS133" s="232"/>
      <c r="AT133" s="232"/>
      <c r="AU133" s="232"/>
      <c r="AV133" s="232"/>
      <c r="AW133" s="232"/>
      <c r="AX133" s="232"/>
      <c r="AY133" s="232"/>
      <c r="AZ133" s="232"/>
      <c r="BA133" s="232"/>
      <c r="BB133" s="232"/>
      <c r="BC133" s="232"/>
      <c r="BD133" s="232"/>
      <c r="BE133" s="232"/>
      <c r="BF133" s="232"/>
      <c r="BG133" s="233"/>
      <c r="BM133" s="374">
        <v>3</v>
      </c>
      <c r="BN133" s="374">
        <v>3</v>
      </c>
      <c r="BO133" s="374">
        <v>2</v>
      </c>
      <c r="BP133" s="374">
        <v>1</v>
      </c>
      <c r="BQ133" s="240"/>
      <c r="BR133" s="232"/>
      <c r="BS133" s="232"/>
      <c r="BT133" s="232"/>
    </row>
    <row r="134" spans="1:79" ht="14.45" customHeight="1">
      <c r="A134" s="231"/>
      <c r="B134" s="232"/>
      <c r="C134" s="232"/>
      <c r="D134" s="232"/>
      <c r="E134" s="232"/>
      <c r="F134" s="232"/>
      <c r="G134" s="232"/>
      <c r="H134" s="232"/>
      <c r="I134" s="232"/>
      <c r="J134" s="243"/>
      <c r="K134" s="244"/>
      <c r="L134" s="244"/>
      <c r="M134" s="244"/>
      <c r="N134" s="244"/>
      <c r="O134" s="244"/>
      <c r="P134" s="245"/>
      <c r="Q134" s="268"/>
      <c r="R134" s="452"/>
      <c r="S134" s="452"/>
      <c r="T134" s="452"/>
      <c r="U134" s="452"/>
      <c r="V134" s="452"/>
      <c r="W134" s="452"/>
      <c r="X134" s="232"/>
      <c r="Y134" s="232"/>
      <c r="Z134" s="560"/>
      <c r="AA134" s="469">
        <v>5</v>
      </c>
      <c r="AB134" s="518" t="str">
        <f>IF(AND($AA$134=$BN$126,AB$125=$BN$127),"R2","")</f>
        <v/>
      </c>
      <c r="AC134" s="519"/>
      <c r="AD134" s="518" t="str">
        <f>IF(AND($AA$134=$BN$126,AD$125=$BN$127),"R2","")</f>
        <v/>
      </c>
      <c r="AE134" s="519"/>
      <c r="AF134" s="531" t="str">
        <f>IF(AND($AA$134=$BN$126,AF$125=$BN$127),"R2","")</f>
        <v/>
      </c>
      <c r="AG134" s="532"/>
      <c r="AH134" s="531" t="str">
        <f>IF(AND($AA$134=$BN$126,AH$125=$BN$127),"R2","")</f>
        <v/>
      </c>
      <c r="AI134" s="532"/>
      <c r="AJ134" s="531" t="str">
        <f>IF(AND($AA$134=$BN$126,AJ$125=$BN$127),"R2","")</f>
        <v/>
      </c>
      <c r="AK134" s="532"/>
      <c r="AL134" s="395"/>
      <c r="AM134" s="232"/>
      <c r="AN134" s="232"/>
      <c r="AO134" s="232"/>
      <c r="AP134" s="232"/>
      <c r="AQ134" s="232"/>
      <c r="AR134" s="232"/>
      <c r="AS134" s="232"/>
      <c r="AT134" s="232"/>
      <c r="AU134" s="232"/>
      <c r="AV134" s="232"/>
      <c r="AW134" s="232"/>
      <c r="AX134" s="232"/>
      <c r="AY134" s="232"/>
      <c r="AZ134" s="232"/>
      <c r="BA134" s="232"/>
      <c r="BB134" s="232"/>
      <c r="BC134" s="232"/>
      <c r="BD134" s="232"/>
      <c r="BE134" s="232"/>
      <c r="BF134" s="232"/>
      <c r="BG134" s="233"/>
      <c r="BM134" s="374">
        <v>4</v>
      </c>
      <c r="BN134" s="374">
        <v>4</v>
      </c>
      <c r="BO134" s="374">
        <v>3</v>
      </c>
      <c r="BP134" s="374">
        <v>2</v>
      </c>
      <c r="BQ134" s="240"/>
      <c r="BR134" s="232"/>
      <c r="BS134" s="232"/>
      <c r="BT134" s="232"/>
    </row>
    <row r="135" spans="1:79" ht="14.45" customHeight="1">
      <c r="A135" s="231"/>
      <c r="B135" s="232"/>
      <c r="C135" s="232"/>
      <c r="D135" s="232"/>
      <c r="E135" s="232"/>
      <c r="F135" s="232"/>
      <c r="G135" s="232"/>
      <c r="H135" s="232"/>
      <c r="I135" s="232"/>
      <c r="J135" s="567" t="str">
        <f>BO127</f>
        <v/>
      </c>
      <c r="K135" s="567"/>
      <c r="L135" s="567"/>
      <c r="M135" s="567"/>
      <c r="N135" s="567"/>
      <c r="O135" s="567"/>
      <c r="P135" s="567"/>
      <c r="Q135" s="232"/>
      <c r="R135" s="452"/>
      <c r="S135" s="452"/>
      <c r="T135" s="452"/>
      <c r="U135" s="452"/>
      <c r="V135" s="452"/>
      <c r="W135" s="452"/>
      <c r="X135" s="232"/>
      <c r="Y135" s="232"/>
      <c r="Z135" s="561"/>
      <c r="AA135" s="469"/>
      <c r="AB135" s="520"/>
      <c r="AC135" s="521"/>
      <c r="AD135" s="520"/>
      <c r="AE135" s="521"/>
      <c r="AF135" s="533"/>
      <c r="AG135" s="534"/>
      <c r="AH135" s="533"/>
      <c r="AI135" s="534"/>
      <c r="AJ135" s="533"/>
      <c r="AK135" s="534"/>
      <c r="AL135" s="395"/>
      <c r="AM135" s="232"/>
      <c r="AN135" s="232"/>
      <c r="AO135" s="232"/>
      <c r="AP135" s="232"/>
      <c r="AQ135" s="232"/>
      <c r="AR135" s="232"/>
      <c r="AS135" s="234"/>
      <c r="AT135" s="232"/>
      <c r="AU135" s="232"/>
      <c r="AV135" s="232"/>
      <c r="AW135" s="232"/>
      <c r="AX135" s="232"/>
      <c r="AY135" s="232"/>
      <c r="AZ135" s="232"/>
      <c r="BA135" s="232"/>
      <c r="BB135" s="232"/>
      <c r="BC135" s="232"/>
      <c r="BD135" s="232"/>
      <c r="BE135" s="232"/>
      <c r="BF135" s="232"/>
      <c r="BG135" s="233"/>
      <c r="BM135" s="374">
        <v>5</v>
      </c>
      <c r="BN135" s="374">
        <v>5</v>
      </c>
      <c r="BO135" s="374">
        <v>4</v>
      </c>
      <c r="BP135" s="374">
        <v>3</v>
      </c>
      <c r="BQ135" s="240"/>
      <c r="BR135" s="232"/>
      <c r="BS135" s="232"/>
      <c r="BT135" s="232"/>
    </row>
    <row r="136" spans="1:79">
      <c r="A136" s="231"/>
      <c r="B136" s="232"/>
      <c r="C136" s="232"/>
      <c r="D136" s="232"/>
      <c r="E136" s="232"/>
      <c r="F136" s="232"/>
      <c r="G136" s="232"/>
      <c r="H136" s="232"/>
      <c r="I136" s="232"/>
      <c r="J136" s="254"/>
      <c r="K136" s="249"/>
      <c r="L136" s="249"/>
      <c r="M136" s="249"/>
      <c r="N136" s="249"/>
      <c r="O136" s="249"/>
      <c r="P136" s="255"/>
      <c r="Q136" s="232"/>
      <c r="R136" s="232"/>
      <c r="S136" s="232"/>
      <c r="T136" s="232"/>
      <c r="U136" s="232"/>
      <c r="V136" s="232"/>
      <c r="W136" s="232"/>
      <c r="X136" s="232"/>
      <c r="Y136" s="232"/>
      <c r="Z136" s="248"/>
      <c r="AA136" s="232"/>
      <c r="AB136" s="232"/>
      <c r="AC136" s="232"/>
      <c r="AD136" s="232"/>
      <c r="AE136" s="232"/>
      <c r="AF136" s="232"/>
      <c r="AG136" s="232"/>
      <c r="AH136" s="232"/>
      <c r="AI136" s="232"/>
      <c r="AJ136" s="232"/>
      <c r="AK136" s="232"/>
      <c r="AL136" s="232"/>
      <c r="AM136" s="232"/>
      <c r="AN136" s="232"/>
      <c r="AO136" s="232"/>
      <c r="AP136" s="232"/>
      <c r="AQ136" s="232"/>
      <c r="AR136" s="232"/>
      <c r="AS136" s="232"/>
      <c r="AT136" s="232"/>
      <c r="AU136" s="232"/>
      <c r="AV136" s="232"/>
      <c r="AW136" s="232"/>
      <c r="AX136" s="232"/>
      <c r="AY136" s="232"/>
      <c r="AZ136" s="232"/>
      <c r="BA136" s="232"/>
      <c r="BB136" s="232"/>
      <c r="BC136" s="232"/>
      <c r="BD136" s="232"/>
      <c r="BE136" s="232"/>
      <c r="BF136" s="232"/>
      <c r="BG136" s="233"/>
    </row>
    <row r="137" spans="1:79">
      <c r="A137" s="231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32"/>
      <c r="Z137" s="248"/>
      <c r="AA137" s="232"/>
      <c r="AB137" s="232"/>
      <c r="AC137" s="232"/>
      <c r="AD137" s="232"/>
      <c r="AE137" s="232"/>
      <c r="AF137" s="232"/>
      <c r="AG137" s="232"/>
      <c r="AH137" s="232"/>
      <c r="AI137" s="232"/>
      <c r="AJ137" s="232"/>
      <c r="AK137" s="232"/>
      <c r="AL137" s="232"/>
      <c r="AM137" s="232"/>
      <c r="AN137" s="232"/>
      <c r="AO137" s="232"/>
      <c r="AP137" s="232"/>
      <c r="AQ137" s="232"/>
      <c r="AR137" s="232"/>
      <c r="AS137" s="232"/>
      <c r="AT137" s="232"/>
      <c r="AU137" s="232"/>
      <c r="AV137" s="232"/>
      <c r="AW137" s="232"/>
      <c r="AX137" s="232"/>
      <c r="AY137" s="232"/>
      <c r="AZ137" s="232"/>
      <c r="BA137" s="232"/>
      <c r="BB137" s="232"/>
      <c r="BC137" s="232"/>
      <c r="BD137" s="232"/>
      <c r="BE137" s="232"/>
      <c r="BF137" s="232"/>
      <c r="BG137" s="233"/>
    </row>
    <row r="138" spans="1:79" ht="15.75" thickBot="1">
      <c r="A138" s="231"/>
      <c r="B138" s="232"/>
      <c r="C138" s="232"/>
      <c r="D138" s="232"/>
      <c r="E138" s="232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232"/>
      <c r="AA138" s="232"/>
      <c r="AB138" s="232"/>
      <c r="AC138" s="232"/>
      <c r="AD138" s="232"/>
      <c r="AE138" s="232"/>
      <c r="AF138" s="232"/>
      <c r="AG138" s="232"/>
      <c r="AH138" s="232"/>
      <c r="AI138" s="232"/>
      <c r="AJ138" s="232"/>
      <c r="AK138" s="232"/>
      <c r="AL138" s="232"/>
      <c r="AM138" s="232"/>
      <c r="AN138" s="232"/>
      <c r="AO138" s="232"/>
      <c r="AP138" s="232"/>
      <c r="AQ138" s="232"/>
      <c r="AR138" s="232"/>
      <c r="AS138" s="232"/>
      <c r="AT138" s="232"/>
      <c r="AU138" s="232"/>
      <c r="AV138" s="232"/>
      <c r="AW138" s="232"/>
      <c r="AX138" s="232"/>
      <c r="AY138" s="232"/>
      <c r="AZ138" s="232"/>
      <c r="BA138" s="232"/>
      <c r="BB138" s="232"/>
      <c r="BC138" s="232"/>
      <c r="BD138" s="232"/>
      <c r="BE138" s="232"/>
      <c r="BF138" s="232"/>
      <c r="BG138" s="233"/>
    </row>
    <row r="139" spans="1:79" ht="32.450000000000003" customHeight="1" thickBot="1">
      <c r="A139" s="433" t="s">
        <v>518</v>
      </c>
      <c r="B139" s="434"/>
      <c r="C139" s="434"/>
      <c r="D139" s="434"/>
      <c r="E139" s="434"/>
      <c r="F139" s="434"/>
      <c r="G139" s="434"/>
      <c r="H139" s="434"/>
      <c r="I139" s="434"/>
      <c r="J139" s="434"/>
      <c r="K139" s="434"/>
      <c r="L139" s="434"/>
      <c r="M139" s="434"/>
      <c r="N139" s="434"/>
      <c r="O139" s="434"/>
      <c r="P139" s="434"/>
      <c r="Q139" s="434"/>
      <c r="R139" s="434"/>
      <c r="S139" s="434"/>
      <c r="T139" s="434"/>
      <c r="U139" s="434"/>
      <c r="V139" s="434"/>
      <c r="W139" s="434"/>
      <c r="X139" s="434"/>
      <c r="Y139" s="434"/>
      <c r="Z139" s="434"/>
      <c r="AA139" s="434"/>
      <c r="AB139" s="434"/>
      <c r="AC139" s="434"/>
      <c r="AD139" s="434"/>
      <c r="AE139" s="434"/>
      <c r="AF139" s="434"/>
      <c r="AG139" s="434"/>
      <c r="AH139" s="434"/>
      <c r="AI139" s="434"/>
      <c r="AJ139" s="434"/>
      <c r="AK139" s="434"/>
      <c r="AL139" s="434"/>
      <c r="AM139" s="434"/>
      <c r="AN139" s="434"/>
      <c r="AO139" s="434"/>
      <c r="AP139" s="434"/>
      <c r="AQ139" s="434"/>
      <c r="AR139" s="434"/>
      <c r="AS139" s="434"/>
      <c r="AT139" s="434"/>
      <c r="AU139" s="434"/>
      <c r="AV139" s="434"/>
      <c r="AW139" s="434"/>
      <c r="AX139" s="434"/>
      <c r="AY139" s="434"/>
      <c r="AZ139" s="434"/>
      <c r="BA139" s="434"/>
      <c r="BB139" s="434"/>
      <c r="BC139" s="434"/>
      <c r="BD139" s="434"/>
      <c r="BE139" s="434"/>
      <c r="BF139" s="434"/>
      <c r="BG139" s="435"/>
    </row>
    <row r="140" spans="1:79" s="262" customFormat="1" ht="32.450000000000003" customHeight="1">
      <c r="A140" s="222"/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0"/>
      <c r="BE140" s="220"/>
      <c r="BF140" s="220"/>
      <c r="BG140" s="223"/>
    </row>
    <row r="141" spans="1:79" ht="19.899999999999999" customHeight="1">
      <c r="A141" s="231"/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  <c r="AF141" s="232"/>
      <c r="AG141" s="232"/>
      <c r="AH141" s="232"/>
      <c r="AI141" s="232"/>
      <c r="AJ141" s="232"/>
      <c r="AK141" s="232"/>
      <c r="AL141" s="232"/>
      <c r="AM141" s="232"/>
      <c r="AN141" s="232"/>
      <c r="AO141" s="232"/>
      <c r="AP141" s="232"/>
      <c r="AQ141" s="232"/>
      <c r="AR141" s="232"/>
      <c r="AS141" s="232"/>
      <c r="AT141" s="232"/>
      <c r="AU141" s="232"/>
      <c r="AV141" s="232"/>
      <c r="AW141" s="232"/>
      <c r="AX141" s="232"/>
      <c r="AY141" s="232"/>
      <c r="AZ141" s="232"/>
      <c r="BA141" s="232"/>
      <c r="BB141" s="232"/>
      <c r="BC141" s="232"/>
      <c r="BD141" s="232"/>
      <c r="BE141" s="232"/>
      <c r="BF141" s="232"/>
      <c r="BG141" s="233"/>
    </row>
    <row r="142" spans="1:79">
      <c r="A142" s="231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32"/>
      <c r="AI142" s="232"/>
      <c r="AJ142" s="232"/>
      <c r="AK142" s="232"/>
      <c r="AL142" s="232"/>
      <c r="AM142" s="232"/>
      <c r="AN142" s="232"/>
      <c r="AO142" s="232"/>
      <c r="AP142" s="232"/>
      <c r="AQ142" s="232"/>
      <c r="AR142" s="232"/>
      <c r="AS142" s="232"/>
      <c r="AT142" s="232"/>
      <c r="AU142" s="232"/>
      <c r="AV142" s="232"/>
      <c r="AW142" s="232"/>
      <c r="AX142" s="232"/>
      <c r="AY142" s="232"/>
      <c r="AZ142" s="232"/>
      <c r="BA142" s="232"/>
      <c r="BB142" s="232"/>
      <c r="BC142" s="232"/>
      <c r="BD142" s="232"/>
      <c r="BE142" s="232"/>
      <c r="BF142" s="232"/>
      <c r="BG142" s="233"/>
    </row>
    <row r="143" spans="1:79" ht="34.15" customHeight="1">
      <c r="A143" s="231"/>
      <c r="B143" s="232"/>
      <c r="C143" s="232"/>
      <c r="D143" s="457"/>
      <c r="E143" s="458"/>
      <c r="F143" s="458"/>
      <c r="G143" s="458"/>
      <c r="H143" s="458"/>
      <c r="I143" s="458"/>
      <c r="J143" s="458"/>
      <c r="K143" s="458"/>
      <c r="L143" s="74"/>
      <c r="M143" s="74"/>
      <c r="N143" s="74"/>
      <c r="O143" s="74"/>
      <c r="P143" s="244"/>
      <c r="Q143" s="74"/>
      <c r="R143" s="74"/>
      <c r="S143" s="244"/>
      <c r="T143" s="74"/>
      <c r="U143" s="74"/>
      <c r="V143" s="74"/>
      <c r="W143" s="74"/>
      <c r="X143" s="74"/>
      <c r="Y143" s="74"/>
      <c r="Z143" s="244"/>
      <c r="AA143" s="74"/>
      <c r="AB143" s="74"/>
      <c r="AC143" s="224" t="s">
        <v>518</v>
      </c>
      <c r="AD143" s="74"/>
      <c r="AE143" s="74"/>
      <c r="AF143" s="24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5"/>
      <c r="AV143" s="349"/>
      <c r="AW143" s="19"/>
      <c r="AX143" s="19"/>
      <c r="AY143" s="19"/>
      <c r="AZ143" s="19"/>
      <c r="BA143" s="19"/>
      <c r="BB143" s="19"/>
      <c r="BC143" s="19"/>
      <c r="BD143" s="19"/>
      <c r="BE143" s="232"/>
      <c r="BF143" s="232"/>
      <c r="BG143" s="233"/>
    </row>
    <row r="144" spans="1:79" ht="45.75" customHeight="1">
      <c r="A144" s="231"/>
      <c r="B144" s="232"/>
      <c r="C144" s="232"/>
      <c r="D144" s="454" t="s">
        <v>527</v>
      </c>
      <c r="E144" s="455"/>
      <c r="F144" s="455"/>
      <c r="G144" s="455"/>
      <c r="H144" s="455"/>
      <c r="I144" s="455"/>
      <c r="J144" s="455"/>
      <c r="K144" s="456"/>
      <c r="L144" s="445" t="s">
        <v>389</v>
      </c>
      <c r="M144" s="446"/>
      <c r="N144" s="446"/>
      <c r="O144" s="446"/>
      <c r="P144" s="446"/>
      <c r="Q144" s="446"/>
      <c r="R144" s="446"/>
      <c r="S144" s="446"/>
      <c r="T144" s="446"/>
      <c r="U144" s="446"/>
      <c r="V144" s="446"/>
      <c r="W144" s="446"/>
      <c r="X144" s="446"/>
      <c r="Y144" s="446"/>
      <c r="Z144" s="446"/>
      <c r="AA144" s="446"/>
      <c r="AB144" s="446"/>
      <c r="AC144" s="446"/>
      <c r="AD144" s="446"/>
      <c r="AE144" s="446"/>
      <c r="AF144" s="446"/>
      <c r="AG144" s="447"/>
      <c r="AH144" s="445" t="s">
        <v>121</v>
      </c>
      <c r="AI144" s="446"/>
      <c r="AJ144" s="446"/>
      <c r="AK144" s="446"/>
      <c r="AL144" s="446"/>
      <c r="AM144" s="447"/>
      <c r="AN144" s="347" t="s">
        <v>122</v>
      </c>
      <c r="AO144" s="445" t="s">
        <v>833</v>
      </c>
      <c r="AP144" s="446"/>
      <c r="AQ144" s="447"/>
      <c r="AR144" s="451" t="s">
        <v>861</v>
      </c>
      <c r="AS144" s="451"/>
      <c r="AT144" s="451"/>
      <c r="AU144" s="451"/>
      <c r="AV144" s="349"/>
      <c r="AW144" s="349"/>
      <c r="AX144" s="349"/>
      <c r="AY144" s="349"/>
      <c r="AZ144" s="234"/>
      <c r="BA144" s="349"/>
      <c r="BB144" s="349"/>
      <c r="BC144" s="349"/>
      <c r="BE144" s="232"/>
      <c r="BF144" s="232"/>
      <c r="BG144" s="233"/>
    </row>
    <row r="145" spans="1:60" ht="24.95" customHeight="1">
      <c r="A145" s="231"/>
      <c r="B145" s="232"/>
      <c r="C145" s="232"/>
      <c r="D145" s="436">
        <v>1</v>
      </c>
      <c r="E145" s="439" t="s">
        <v>521</v>
      </c>
      <c r="F145" s="440"/>
      <c r="G145" s="441"/>
      <c r="H145" s="441"/>
      <c r="I145" s="441"/>
      <c r="J145" s="441"/>
      <c r="K145" s="442"/>
      <c r="L145" s="444"/>
      <c r="M145" s="444"/>
      <c r="N145" s="444"/>
      <c r="O145" s="444"/>
      <c r="P145" s="444"/>
      <c r="Q145" s="444"/>
      <c r="R145" s="444"/>
      <c r="S145" s="444"/>
      <c r="T145" s="444"/>
      <c r="U145" s="444"/>
      <c r="V145" s="444"/>
      <c r="W145" s="444"/>
      <c r="X145" s="444"/>
      <c r="Y145" s="444"/>
      <c r="Z145" s="444"/>
      <c r="AA145" s="444"/>
      <c r="AB145" s="444"/>
      <c r="AC145" s="444"/>
      <c r="AD145" s="444"/>
      <c r="AE145" s="444"/>
      <c r="AF145" s="444"/>
      <c r="AG145" s="444"/>
      <c r="AH145" s="459"/>
      <c r="AI145" s="460"/>
      <c r="AJ145" s="460"/>
      <c r="AK145" s="460"/>
      <c r="AL145" s="460"/>
      <c r="AM145" s="461"/>
      <c r="AN145" s="444"/>
      <c r="AO145" s="444"/>
      <c r="AP145" s="444"/>
      <c r="AQ145" s="444"/>
      <c r="AR145" s="444"/>
      <c r="AS145" s="444"/>
      <c r="AT145" s="444"/>
      <c r="AU145" s="444"/>
      <c r="AV145" s="360"/>
      <c r="AW145" s="360"/>
      <c r="AX145" s="360"/>
      <c r="AY145" s="360"/>
      <c r="AZ145" s="360"/>
      <c r="BA145" s="360"/>
      <c r="BB145" s="360"/>
      <c r="BC145" s="360"/>
      <c r="BE145" s="232"/>
      <c r="BF145" s="232"/>
      <c r="BG145" s="233"/>
    </row>
    <row r="146" spans="1:60" ht="24.95" customHeight="1">
      <c r="A146" s="231"/>
      <c r="B146" s="232"/>
      <c r="C146" s="232"/>
      <c r="D146" s="436"/>
      <c r="E146" s="439" t="s">
        <v>522</v>
      </c>
      <c r="F146" s="440"/>
      <c r="G146" s="441"/>
      <c r="H146" s="441"/>
      <c r="I146" s="441"/>
      <c r="J146" s="441"/>
      <c r="K146" s="442"/>
      <c r="L146" s="444"/>
      <c r="M146" s="444"/>
      <c r="N146" s="444"/>
      <c r="O146" s="444"/>
      <c r="P146" s="444"/>
      <c r="Q146" s="444"/>
      <c r="R146" s="444"/>
      <c r="S146" s="444"/>
      <c r="T146" s="444"/>
      <c r="U146" s="444"/>
      <c r="V146" s="444"/>
      <c r="W146" s="444"/>
      <c r="X146" s="444"/>
      <c r="Y146" s="444"/>
      <c r="Z146" s="444"/>
      <c r="AA146" s="444"/>
      <c r="AB146" s="444"/>
      <c r="AC146" s="444"/>
      <c r="AD146" s="444"/>
      <c r="AE146" s="444"/>
      <c r="AF146" s="444"/>
      <c r="AG146" s="444"/>
      <c r="AH146" s="462"/>
      <c r="AI146" s="463"/>
      <c r="AJ146" s="463"/>
      <c r="AK146" s="463"/>
      <c r="AL146" s="463"/>
      <c r="AM146" s="464"/>
      <c r="AN146" s="444"/>
      <c r="AO146" s="444"/>
      <c r="AP146" s="444"/>
      <c r="AQ146" s="444"/>
      <c r="AR146" s="444"/>
      <c r="AS146" s="444"/>
      <c r="AT146" s="444"/>
      <c r="AU146" s="444"/>
      <c r="AV146" s="360"/>
      <c r="AW146" s="360"/>
      <c r="AX146" s="360"/>
      <c r="AY146" s="360"/>
      <c r="AZ146" s="360"/>
      <c r="BA146" s="360"/>
      <c r="BB146" s="360"/>
      <c r="BC146" s="360"/>
      <c r="BE146" s="232"/>
      <c r="BF146" s="232"/>
      <c r="BG146" s="233"/>
    </row>
    <row r="147" spans="1:60" ht="24.95" customHeight="1">
      <c r="A147" s="231"/>
      <c r="B147" s="232"/>
      <c r="C147" s="232"/>
      <c r="D147" s="436"/>
      <c r="E147" s="439" t="s">
        <v>523</v>
      </c>
      <c r="F147" s="440"/>
      <c r="G147" s="441"/>
      <c r="H147" s="441"/>
      <c r="I147" s="441"/>
      <c r="J147" s="441"/>
      <c r="K147" s="442"/>
      <c r="L147" s="444"/>
      <c r="M147" s="444"/>
      <c r="N147" s="444"/>
      <c r="O147" s="444"/>
      <c r="P147" s="444"/>
      <c r="Q147" s="444"/>
      <c r="R147" s="444"/>
      <c r="S147" s="444"/>
      <c r="T147" s="444"/>
      <c r="U147" s="444"/>
      <c r="V147" s="444"/>
      <c r="W147" s="444"/>
      <c r="X147" s="444"/>
      <c r="Y147" s="444"/>
      <c r="Z147" s="444"/>
      <c r="AA147" s="444"/>
      <c r="AB147" s="444"/>
      <c r="AC147" s="444"/>
      <c r="AD147" s="444"/>
      <c r="AE147" s="444"/>
      <c r="AF147" s="444"/>
      <c r="AG147" s="444"/>
      <c r="AH147" s="465"/>
      <c r="AI147" s="466"/>
      <c r="AJ147" s="466"/>
      <c r="AK147" s="466"/>
      <c r="AL147" s="466"/>
      <c r="AM147" s="467"/>
      <c r="AN147" s="444"/>
      <c r="AO147" s="444"/>
      <c r="AP147" s="444"/>
      <c r="AQ147" s="444"/>
      <c r="AR147" s="444"/>
      <c r="AS147" s="444"/>
      <c r="AT147" s="444"/>
      <c r="AU147" s="444"/>
      <c r="AV147" s="360"/>
      <c r="AW147" s="360"/>
      <c r="AX147" s="360"/>
      <c r="AY147" s="360"/>
      <c r="AZ147" s="360"/>
      <c r="BA147" s="360"/>
      <c r="BB147" s="360"/>
      <c r="BC147" s="360"/>
      <c r="BE147" s="232"/>
      <c r="BF147" s="232"/>
      <c r="BG147" s="233"/>
    </row>
    <row r="148" spans="1:60" ht="24.95" customHeight="1">
      <c r="A148" s="231"/>
      <c r="B148" s="232"/>
      <c r="C148" s="232"/>
      <c r="D148" s="436">
        <v>2</v>
      </c>
      <c r="E148" s="439" t="s">
        <v>521</v>
      </c>
      <c r="F148" s="440"/>
      <c r="G148" s="441"/>
      <c r="H148" s="441"/>
      <c r="I148" s="441"/>
      <c r="J148" s="441"/>
      <c r="K148" s="442"/>
      <c r="L148" s="459"/>
      <c r="M148" s="460"/>
      <c r="N148" s="460"/>
      <c r="O148" s="460"/>
      <c r="P148" s="460"/>
      <c r="Q148" s="460"/>
      <c r="R148" s="460"/>
      <c r="S148" s="460"/>
      <c r="T148" s="460"/>
      <c r="U148" s="460"/>
      <c r="V148" s="460"/>
      <c r="W148" s="460"/>
      <c r="X148" s="460"/>
      <c r="Y148" s="460"/>
      <c r="Z148" s="460"/>
      <c r="AA148" s="460"/>
      <c r="AB148" s="460"/>
      <c r="AC148" s="460"/>
      <c r="AD148" s="460"/>
      <c r="AE148" s="460"/>
      <c r="AF148" s="460"/>
      <c r="AG148" s="461"/>
      <c r="AH148" s="459"/>
      <c r="AI148" s="460"/>
      <c r="AJ148" s="460"/>
      <c r="AK148" s="460"/>
      <c r="AL148" s="460"/>
      <c r="AM148" s="461"/>
      <c r="AN148" s="444"/>
      <c r="AO148" s="444"/>
      <c r="AP148" s="444"/>
      <c r="AQ148" s="444"/>
      <c r="AR148" s="444"/>
      <c r="AS148" s="444"/>
      <c r="AT148" s="444"/>
      <c r="AU148" s="444"/>
      <c r="AV148" s="360"/>
      <c r="AW148" s="360"/>
      <c r="AX148" s="360"/>
      <c r="AY148" s="360"/>
      <c r="AZ148" s="360"/>
      <c r="BA148" s="360"/>
      <c r="BB148" s="360"/>
      <c r="BC148" s="360"/>
      <c r="BE148" s="232"/>
      <c r="BF148" s="232"/>
      <c r="BG148" s="233"/>
    </row>
    <row r="149" spans="1:60" ht="24.95" customHeight="1">
      <c r="A149" s="231"/>
      <c r="B149" s="232"/>
      <c r="C149" s="232"/>
      <c r="D149" s="436"/>
      <c r="E149" s="439" t="s">
        <v>522</v>
      </c>
      <c r="F149" s="440"/>
      <c r="G149" s="441"/>
      <c r="H149" s="441"/>
      <c r="I149" s="441"/>
      <c r="J149" s="441"/>
      <c r="K149" s="442"/>
      <c r="L149" s="462"/>
      <c r="M149" s="463"/>
      <c r="N149" s="463"/>
      <c r="O149" s="463"/>
      <c r="P149" s="463"/>
      <c r="Q149" s="463"/>
      <c r="R149" s="463"/>
      <c r="S149" s="463"/>
      <c r="T149" s="463"/>
      <c r="U149" s="463"/>
      <c r="V149" s="463"/>
      <c r="W149" s="463"/>
      <c r="X149" s="463"/>
      <c r="Y149" s="463"/>
      <c r="Z149" s="463"/>
      <c r="AA149" s="463"/>
      <c r="AB149" s="463"/>
      <c r="AC149" s="463"/>
      <c r="AD149" s="463"/>
      <c r="AE149" s="463"/>
      <c r="AF149" s="463"/>
      <c r="AG149" s="464"/>
      <c r="AH149" s="462"/>
      <c r="AI149" s="463"/>
      <c r="AJ149" s="463"/>
      <c r="AK149" s="463"/>
      <c r="AL149" s="463"/>
      <c r="AM149" s="464"/>
      <c r="AN149" s="444"/>
      <c r="AO149" s="444"/>
      <c r="AP149" s="444"/>
      <c r="AQ149" s="444"/>
      <c r="AR149" s="444"/>
      <c r="AS149" s="444"/>
      <c r="AT149" s="444"/>
      <c r="AU149" s="444"/>
      <c r="AV149" s="360"/>
      <c r="AW149" s="360"/>
      <c r="AX149" s="360"/>
      <c r="AY149" s="360"/>
      <c r="AZ149" s="360"/>
      <c r="BA149" s="360"/>
      <c r="BB149" s="360"/>
      <c r="BC149" s="360"/>
      <c r="BE149" s="232"/>
      <c r="BF149" s="232"/>
      <c r="BG149" s="233"/>
    </row>
    <row r="150" spans="1:60" ht="24.95" customHeight="1">
      <c r="A150" s="231"/>
      <c r="B150" s="232"/>
      <c r="C150" s="232"/>
      <c r="D150" s="436"/>
      <c r="E150" s="439" t="s">
        <v>523</v>
      </c>
      <c r="F150" s="440"/>
      <c r="G150" s="441"/>
      <c r="H150" s="441"/>
      <c r="I150" s="441"/>
      <c r="J150" s="441"/>
      <c r="K150" s="442"/>
      <c r="L150" s="465"/>
      <c r="M150" s="466"/>
      <c r="N150" s="466"/>
      <c r="O150" s="466"/>
      <c r="P150" s="466"/>
      <c r="Q150" s="466"/>
      <c r="R150" s="466"/>
      <c r="S150" s="466"/>
      <c r="T150" s="466"/>
      <c r="U150" s="466"/>
      <c r="V150" s="466"/>
      <c r="W150" s="466"/>
      <c r="X150" s="466"/>
      <c r="Y150" s="466"/>
      <c r="Z150" s="466"/>
      <c r="AA150" s="466"/>
      <c r="AB150" s="466"/>
      <c r="AC150" s="466"/>
      <c r="AD150" s="466"/>
      <c r="AE150" s="466"/>
      <c r="AF150" s="466"/>
      <c r="AG150" s="467"/>
      <c r="AH150" s="465"/>
      <c r="AI150" s="466"/>
      <c r="AJ150" s="466"/>
      <c r="AK150" s="466"/>
      <c r="AL150" s="466"/>
      <c r="AM150" s="467"/>
      <c r="AN150" s="444"/>
      <c r="AO150" s="444"/>
      <c r="AP150" s="444"/>
      <c r="AQ150" s="444"/>
      <c r="AR150" s="444"/>
      <c r="AS150" s="444"/>
      <c r="AT150" s="444"/>
      <c r="AU150" s="444"/>
      <c r="AV150" s="360"/>
      <c r="AW150" s="360"/>
      <c r="AX150" s="360"/>
      <c r="AY150" s="360"/>
      <c r="AZ150" s="360"/>
      <c r="BA150" s="360"/>
      <c r="BB150" s="360"/>
      <c r="BC150" s="360"/>
      <c r="BE150" s="232"/>
      <c r="BF150" s="232"/>
      <c r="BG150" s="233"/>
    </row>
    <row r="151" spans="1:60" ht="24.95" customHeight="1">
      <c r="A151" s="231"/>
      <c r="B151" s="232"/>
      <c r="C151" s="232"/>
      <c r="D151" s="436">
        <v>3</v>
      </c>
      <c r="E151" s="439" t="s">
        <v>521</v>
      </c>
      <c r="F151" s="440"/>
      <c r="G151" s="441"/>
      <c r="H151" s="441"/>
      <c r="I151" s="441"/>
      <c r="J151" s="441"/>
      <c r="K151" s="442"/>
      <c r="L151" s="459"/>
      <c r="M151" s="460"/>
      <c r="N151" s="460"/>
      <c r="O151" s="460"/>
      <c r="P151" s="460"/>
      <c r="Q151" s="460"/>
      <c r="R151" s="460"/>
      <c r="S151" s="460"/>
      <c r="T151" s="460"/>
      <c r="U151" s="460"/>
      <c r="V151" s="460"/>
      <c r="W151" s="460"/>
      <c r="X151" s="460"/>
      <c r="Y151" s="460"/>
      <c r="Z151" s="460"/>
      <c r="AA151" s="460"/>
      <c r="AB151" s="460"/>
      <c r="AC151" s="460"/>
      <c r="AD151" s="460"/>
      <c r="AE151" s="460"/>
      <c r="AF151" s="460"/>
      <c r="AG151" s="461"/>
      <c r="AH151" s="459"/>
      <c r="AI151" s="460"/>
      <c r="AJ151" s="460"/>
      <c r="AK151" s="460"/>
      <c r="AL151" s="460"/>
      <c r="AM151" s="461"/>
      <c r="AN151" s="444"/>
      <c r="AO151" s="444"/>
      <c r="AP151" s="444"/>
      <c r="AQ151" s="444"/>
      <c r="AR151" s="444"/>
      <c r="AS151" s="444"/>
      <c r="AT151" s="444"/>
      <c r="AU151" s="444"/>
      <c r="AV151" s="360"/>
      <c r="AW151" s="360"/>
      <c r="AX151" s="360"/>
      <c r="AY151" s="360"/>
      <c r="AZ151" s="360"/>
      <c r="BA151" s="360"/>
      <c r="BB151" s="360"/>
      <c r="BC151" s="360"/>
      <c r="BE151" s="232"/>
      <c r="BF151" s="232"/>
      <c r="BG151" s="233"/>
    </row>
    <row r="152" spans="1:60" ht="24.95" customHeight="1">
      <c r="A152" s="231"/>
      <c r="B152" s="232"/>
      <c r="C152" s="232"/>
      <c r="D152" s="436"/>
      <c r="E152" s="439" t="s">
        <v>522</v>
      </c>
      <c r="F152" s="440"/>
      <c r="G152" s="441"/>
      <c r="H152" s="441"/>
      <c r="I152" s="441"/>
      <c r="J152" s="441"/>
      <c r="K152" s="442"/>
      <c r="L152" s="462"/>
      <c r="M152" s="463"/>
      <c r="N152" s="463"/>
      <c r="O152" s="463"/>
      <c r="P152" s="463"/>
      <c r="Q152" s="463"/>
      <c r="R152" s="463"/>
      <c r="S152" s="463"/>
      <c r="T152" s="463"/>
      <c r="U152" s="463"/>
      <c r="V152" s="463"/>
      <c r="W152" s="463"/>
      <c r="X152" s="463"/>
      <c r="Y152" s="463"/>
      <c r="Z152" s="463"/>
      <c r="AA152" s="463"/>
      <c r="AB152" s="463"/>
      <c r="AC152" s="463"/>
      <c r="AD152" s="463"/>
      <c r="AE152" s="463"/>
      <c r="AF152" s="463"/>
      <c r="AG152" s="464"/>
      <c r="AH152" s="462"/>
      <c r="AI152" s="463"/>
      <c r="AJ152" s="463"/>
      <c r="AK152" s="463"/>
      <c r="AL152" s="463"/>
      <c r="AM152" s="464"/>
      <c r="AN152" s="444"/>
      <c r="AO152" s="444"/>
      <c r="AP152" s="444"/>
      <c r="AQ152" s="444"/>
      <c r="AR152" s="444"/>
      <c r="AS152" s="444"/>
      <c r="AT152" s="444"/>
      <c r="AU152" s="444"/>
      <c r="AV152" s="360"/>
      <c r="AW152" s="360"/>
      <c r="AX152" s="360"/>
      <c r="AY152" s="360"/>
      <c r="AZ152" s="360"/>
      <c r="BA152" s="360"/>
      <c r="BB152" s="360"/>
      <c r="BC152" s="360"/>
      <c r="BE152" s="232"/>
      <c r="BF152" s="232"/>
      <c r="BG152" s="233"/>
    </row>
    <row r="153" spans="1:60" ht="24.95" customHeight="1">
      <c r="A153" s="231"/>
      <c r="B153" s="232"/>
      <c r="C153" s="232"/>
      <c r="D153" s="436"/>
      <c r="E153" s="439" t="s">
        <v>523</v>
      </c>
      <c r="F153" s="440"/>
      <c r="G153" s="441"/>
      <c r="H153" s="441"/>
      <c r="I153" s="441"/>
      <c r="J153" s="441"/>
      <c r="K153" s="442"/>
      <c r="L153" s="465"/>
      <c r="M153" s="466"/>
      <c r="N153" s="466"/>
      <c r="O153" s="466"/>
      <c r="P153" s="466"/>
      <c r="Q153" s="466"/>
      <c r="R153" s="466"/>
      <c r="S153" s="466"/>
      <c r="T153" s="466"/>
      <c r="U153" s="466"/>
      <c r="V153" s="466"/>
      <c r="W153" s="466"/>
      <c r="X153" s="466"/>
      <c r="Y153" s="466"/>
      <c r="Z153" s="466"/>
      <c r="AA153" s="466"/>
      <c r="AB153" s="466"/>
      <c r="AC153" s="466"/>
      <c r="AD153" s="466"/>
      <c r="AE153" s="466"/>
      <c r="AF153" s="466"/>
      <c r="AG153" s="467"/>
      <c r="AH153" s="465"/>
      <c r="AI153" s="466"/>
      <c r="AJ153" s="466"/>
      <c r="AK153" s="466"/>
      <c r="AL153" s="466"/>
      <c r="AM153" s="467"/>
      <c r="AN153" s="444"/>
      <c r="AO153" s="444"/>
      <c r="AP153" s="444"/>
      <c r="AQ153" s="444"/>
      <c r="AR153" s="444"/>
      <c r="AS153" s="444"/>
      <c r="AT153" s="444"/>
      <c r="AU153" s="444"/>
      <c r="AV153" s="360"/>
      <c r="AW153" s="360"/>
      <c r="AX153" s="360"/>
      <c r="AY153" s="360"/>
      <c r="AZ153" s="360"/>
      <c r="BA153" s="360"/>
      <c r="BB153" s="360"/>
      <c r="BC153" s="360"/>
      <c r="BE153" s="232"/>
      <c r="BF153" s="232"/>
      <c r="BG153" s="233"/>
    </row>
    <row r="154" spans="1:60" ht="24.95" customHeight="1">
      <c r="A154" s="231"/>
      <c r="B154" s="232"/>
      <c r="C154" s="232"/>
      <c r="D154" s="436">
        <v>4</v>
      </c>
      <c r="E154" s="439" t="s">
        <v>521</v>
      </c>
      <c r="F154" s="440"/>
      <c r="G154" s="504"/>
      <c r="H154" s="504"/>
      <c r="I154" s="504"/>
      <c r="J154" s="504"/>
      <c r="K154" s="505"/>
      <c r="L154" s="444"/>
      <c r="M154" s="444"/>
      <c r="N154" s="444"/>
      <c r="O154" s="444"/>
      <c r="P154" s="444"/>
      <c r="Q154" s="444"/>
      <c r="R154" s="444"/>
      <c r="S154" s="444"/>
      <c r="T154" s="444"/>
      <c r="U154" s="444"/>
      <c r="V154" s="444"/>
      <c r="W154" s="444"/>
      <c r="X154" s="444"/>
      <c r="Y154" s="444"/>
      <c r="Z154" s="444"/>
      <c r="AA154" s="444"/>
      <c r="AB154" s="444"/>
      <c r="AC154" s="444"/>
      <c r="AD154" s="444"/>
      <c r="AE154" s="444"/>
      <c r="AF154" s="444"/>
      <c r="AG154" s="444"/>
      <c r="AH154" s="459"/>
      <c r="AI154" s="460"/>
      <c r="AJ154" s="460"/>
      <c r="AK154" s="460"/>
      <c r="AL154" s="460"/>
      <c r="AM154" s="461"/>
      <c r="AN154" s="444"/>
      <c r="AO154" s="444"/>
      <c r="AP154" s="444"/>
      <c r="AQ154" s="444"/>
      <c r="AR154" s="444"/>
      <c r="AS154" s="444"/>
      <c r="AT154" s="444"/>
      <c r="AU154" s="444"/>
      <c r="AV154" s="360"/>
      <c r="AW154" s="360"/>
      <c r="AX154" s="360"/>
      <c r="AY154" s="360"/>
      <c r="AZ154" s="360"/>
      <c r="BA154" s="360"/>
      <c r="BB154" s="360"/>
      <c r="BC154" s="360"/>
      <c r="BE154" s="232"/>
      <c r="BF154" s="232"/>
      <c r="BG154" s="233"/>
    </row>
    <row r="155" spans="1:60" ht="24.95" customHeight="1">
      <c r="A155" s="231"/>
      <c r="B155" s="232"/>
      <c r="C155" s="232"/>
      <c r="D155" s="436"/>
      <c r="E155" s="439" t="s">
        <v>522</v>
      </c>
      <c r="F155" s="440"/>
      <c r="G155" s="441"/>
      <c r="H155" s="441"/>
      <c r="I155" s="441"/>
      <c r="J155" s="441"/>
      <c r="K155" s="442"/>
      <c r="L155" s="444"/>
      <c r="M155" s="444"/>
      <c r="N155" s="444"/>
      <c r="O155" s="444"/>
      <c r="P155" s="444"/>
      <c r="Q155" s="444"/>
      <c r="R155" s="444"/>
      <c r="S155" s="444"/>
      <c r="T155" s="444"/>
      <c r="U155" s="444"/>
      <c r="V155" s="444"/>
      <c r="W155" s="444"/>
      <c r="X155" s="444"/>
      <c r="Y155" s="444"/>
      <c r="Z155" s="444"/>
      <c r="AA155" s="444"/>
      <c r="AB155" s="444"/>
      <c r="AC155" s="444"/>
      <c r="AD155" s="444"/>
      <c r="AE155" s="444"/>
      <c r="AF155" s="444"/>
      <c r="AG155" s="444"/>
      <c r="AH155" s="462"/>
      <c r="AI155" s="463"/>
      <c r="AJ155" s="463"/>
      <c r="AK155" s="463"/>
      <c r="AL155" s="463"/>
      <c r="AM155" s="464"/>
      <c r="AN155" s="444"/>
      <c r="AO155" s="444"/>
      <c r="AP155" s="444"/>
      <c r="AQ155" s="444"/>
      <c r="AR155" s="444"/>
      <c r="AS155" s="444"/>
      <c r="AT155" s="444"/>
      <c r="AU155" s="444"/>
      <c r="AV155" s="360"/>
      <c r="AW155" s="360"/>
      <c r="AX155" s="360"/>
      <c r="AY155" s="360"/>
      <c r="AZ155" s="360"/>
      <c r="BA155" s="360"/>
      <c r="BB155" s="360"/>
      <c r="BC155" s="360"/>
      <c r="BE155" s="232"/>
      <c r="BF155" s="232"/>
      <c r="BG155" s="233"/>
    </row>
    <row r="156" spans="1:60" ht="24.95" customHeight="1">
      <c r="A156" s="231"/>
      <c r="B156" s="232"/>
      <c r="C156" s="232"/>
      <c r="D156" s="436"/>
      <c r="E156" s="439" t="s">
        <v>523</v>
      </c>
      <c r="F156" s="440"/>
      <c r="G156" s="504"/>
      <c r="H156" s="504"/>
      <c r="I156" s="504"/>
      <c r="J156" s="504"/>
      <c r="K156" s="505"/>
      <c r="L156" s="444"/>
      <c r="M156" s="444"/>
      <c r="N156" s="444"/>
      <c r="O156" s="444"/>
      <c r="P156" s="444"/>
      <c r="Q156" s="444"/>
      <c r="R156" s="444"/>
      <c r="S156" s="444"/>
      <c r="T156" s="444"/>
      <c r="U156" s="444"/>
      <c r="V156" s="444"/>
      <c r="W156" s="444"/>
      <c r="X156" s="444"/>
      <c r="Y156" s="444"/>
      <c r="Z156" s="444"/>
      <c r="AA156" s="444"/>
      <c r="AB156" s="444"/>
      <c r="AC156" s="444"/>
      <c r="AD156" s="444"/>
      <c r="AE156" s="444"/>
      <c r="AF156" s="444"/>
      <c r="AG156" s="444"/>
      <c r="AH156" s="465"/>
      <c r="AI156" s="466"/>
      <c r="AJ156" s="466"/>
      <c r="AK156" s="466"/>
      <c r="AL156" s="466"/>
      <c r="AM156" s="467"/>
      <c r="AN156" s="444"/>
      <c r="AO156" s="444"/>
      <c r="AP156" s="444"/>
      <c r="AQ156" s="444"/>
      <c r="AR156" s="444"/>
      <c r="AS156" s="444"/>
      <c r="AT156" s="444"/>
      <c r="AU156" s="444"/>
      <c r="AV156" s="360"/>
      <c r="AW156" s="360"/>
      <c r="AX156" s="360"/>
      <c r="AY156" s="360"/>
      <c r="AZ156" s="360"/>
      <c r="BA156" s="360"/>
      <c r="BB156" s="360"/>
      <c r="BC156" s="360"/>
      <c r="BE156" s="232"/>
      <c r="BF156" s="232"/>
      <c r="BG156" s="233"/>
    </row>
    <row r="157" spans="1:60" s="234" customFormat="1" ht="11.25" customHeight="1">
      <c r="A157" s="236"/>
      <c r="D157" s="271"/>
      <c r="E157" s="219"/>
      <c r="F157" s="219"/>
      <c r="G157" s="574"/>
      <c r="H157" s="574"/>
      <c r="I157" s="574"/>
      <c r="J157" s="574"/>
      <c r="K157" s="574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  <c r="AH157" s="246"/>
      <c r="AI157" s="246"/>
      <c r="AJ157" s="246"/>
      <c r="AK157" s="246"/>
      <c r="AL157" s="246"/>
      <c r="AM157" s="246"/>
      <c r="AN157" s="246"/>
      <c r="AO157" s="246"/>
      <c r="AP157" s="246"/>
      <c r="AQ157" s="246"/>
      <c r="AR157" s="246"/>
      <c r="AS157" s="246"/>
      <c r="AT157" s="246"/>
      <c r="AU157" s="246"/>
      <c r="AV157" s="246"/>
      <c r="AW157" s="246"/>
      <c r="AX157" s="246"/>
      <c r="AY157" s="246"/>
      <c r="AZ157" s="246"/>
      <c r="BA157" s="246"/>
      <c r="BB157" s="246"/>
      <c r="BC157" s="246"/>
      <c r="BD157" s="246"/>
      <c r="BG157" s="235"/>
    </row>
    <row r="158" spans="1:60" s="262" customFormat="1" ht="13.5" customHeight="1" thickBot="1">
      <c r="A158" s="236"/>
      <c r="B158" s="234"/>
      <c r="C158" s="234"/>
      <c r="D158" s="271"/>
      <c r="E158" s="219"/>
      <c r="F158" s="219"/>
      <c r="G158" s="219"/>
      <c r="H158" s="387"/>
      <c r="I158" s="387"/>
      <c r="J158" s="387"/>
      <c r="K158" s="387"/>
      <c r="L158" s="246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60"/>
      <c r="AF158" s="260"/>
      <c r="AG158" s="260"/>
      <c r="AH158" s="260"/>
      <c r="AI158" s="260"/>
      <c r="AJ158" s="260"/>
      <c r="AK158" s="260"/>
      <c r="AL158" s="260"/>
      <c r="AM158" s="260"/>
      <c r="AN158" s="260"/>
      <c r="AO158" s="260"/>
      <c r="AP158" s="260"/>
      <c r="AQ158" s="260"/>
      <c r="AR158" s="260"/>
      <c r="AS158" s="260"/>
      <c r="AT158" s="260"/>
      <c r="AU158" s="260"/>
      <c r="AV158" s="260"/>
      <c r="AW158" s="272"/>
      <c r="AX158" s="272"/>
      <c r="AY158" s="272"/>
      <c r="AZ158" s="272"/>
      <c r="BA158" s="272"/>
      <c r="BB158" s="272"/>
      <c r="BC158" s="272"/>
      <c r="BD158" s="272"/>
      <c r="BE158" s="234"/>
      <c r="BF158" s="234"/>
      <c r="BG158" s="235"/>
    </row>
    <row r="159" spans="1:60" ht="33.75" customHeight="1" thickBot="1">
      <c r="A159" s="433" t="s">
        <v>836</v>
      </c>
      <c r="B159" s="434"/>
      <c r="C159" s="434"/>
      <c r="D159" s="434"/>
      <c r="E159" s="434"/>
      <c r="F159" s="434"/>
      <c r="G159" s="434"/>
      <c r="H159" s="434"/>
      <c r="I159" s="434"/>
      <c r="J159" s="434"/>
      <c r="K159" s="434"/>
      <c r="L159" s="434"/>
      <c r="M159" s="434"/>
      <c r="N159" s="434"/>
      <c r="O159" s="434"/>
      <c r="P159" s="434"/>
      <c r="Q159" s="434"/>
      <c r="R159" s="434"/>
      <c r="S159" s="434"/>
      <c r="T159" s="434"/>
      <c r="U159" s="434"/>
      <c r="V159" s="434"/>
      <c r="W159" s="434"/>
      <c r="X159" s="434"/>
      <c r="Y159" s="434"/>
      <c r="Z159" s="434"/>
      <c r="AA159" s="434"/>
      <c r="AB159" s="434"/>
      <c r="AC159" s="434"/>
      <c r="AD159" s="434"/>
      <c r="AE159" s="434"/>
      <c r="AF159" s="434"/>
      <c r="AG159" s="434"/>
      <c r="AH159" s="434"/>
      <c r="AI159" s="434"/>
      <c r="AJ159" s="434"/>
      <c r="AK159" s="434"/>
      <c r="AL159" s="434"/>
      <c r="AM159" s="434"/>
      <c r="AN159" s="434"/>
      <c r="AO159" s="434"/>
      <c r="AP159" s="434"/>
      <c r="AQ159" s="434"/>
      <c r="AR159" s="434"/>
      <c r="AS159" s="434"/>
      <c r="AT159" s="434"/>
      <c r="AU159" s="434"/>
      <c r="AV159" s="434"/>
      <c r="AW159" s="434"/>
      <c r="AX159" s="434"/>
      <c r="AY159" s="434"/>
      <c r="AZ159" s="434"/>
      <c r="BA159" s="434"/>
      <c r="BB159" s="434"/>
      <c r="BC159" s="434"/>
      <c r="BD159" s="434"/>
      <c r="BE159" s="434"/>
      <c r="BF159" s="434"/>
      <c r="BG159" s="435"/>
    </row>
    <row r="160" spans="1:60" s="262" customFormat="1" ht="14.45" customHeight="1">
      <c r="A160" s="222"/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0"/>
      <c r="BE160" s="220"/>
      <c r="BF160" s="220"/>
      <c r="BG160" s="225"/>
      <c r="BH160" s="230"/>
    </row>
    <row r="161" spans="1:68" s="262" customFormat="1" ht="14.45" customHeight="1">
      <c r="A161" s="222"/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0"/>
      <c r="AP161" s="220"/>
      <c r="AQ161" s="220"/>
      <c r="AR161" s="220"/>
      <c r="AS161" s="220"/>
      <c r="AT161" s="220"/>
      <c r="AU161" s="220"/>
      <c r="AV161" s="220"/>
      <c r="AW161" s="220"/>
      <c r="AX161" s="220"/>
      <c r="AY161" s="220"/>
      <c r="AZ161" s="220"/>
      <c r="BA161" s="220"/>
      <c r="BB161" s="220"/>
      <c r="BC161" s="220"/>
      <c r="BD161" s="220"/>
      <c r="BE161" s="220"/>
      <c r="BF161" s="220"/>
      <c r="BG161" s="233"/>
      <c r="BH161" s="230"/>
    </row>
    <row r="162" spans="1:68" s="262" customFormat="1" ht="14.45" customHeight="1">
      <c r="A162" s="222"/>
      <c r="B162" s="220"/>
      <c r="C162" s="220"/>
      <c r="D162" s="575" t="s">
        <v>256</v>
      </c>
      <c r="E162" s="576"/>
      <c r="F162" s="576"/>
      <c r="G162" s="576"/>
      <c r="H162" s="576"/>
      <c r="I162" s="576"/>
      <c r="J162" s="576"/>
      <c r="K162" s="577"/>
      <c r="L162" s="575" t="s">
        <v>835</v>
      </c>
      <c r="M162" s="576"/>
      <c r="N162" s="576"/>
      <c r="O162" s="576"/>
      <c r="P162" s="576"/>
      <c r="Q162" s="576"/>
      <c r="R162" s="576"/>
      <c r="S162" s="576"/>
      <c r="T162" s="576"/>
      <c r="U162" s="576"/>
      <c r="V162" s="576"/>
      <c r="W162" s="576"/>
      <c r="X162" s="576"/>
      <c r="Y162" s="576"/>
      <c r="Z162" s="576"/>
      <c r="AA162" s="576"/>
      <c r="AB162" s="576"/>
      <c r="AC162" s="576"/>
      <c r="AD162" s="577"/>
      <c r="AE162" s="443" t="s">
        <v>524</v>
      </c>
      <c r="AF162" s="443"/>
      <c r="AG162" s="443"/>
      <c r="AH162" s="443"/>
      <c r="AI162" s="443"/>
      <c r="AJ162" s="443"/>
      <c r="AK162" s="443"/>
      <c r="AL162" s="443"/>
      <c r="AM162" s="443"/>
      <c r="AN162" s="443"/>
      <c r="AO162" s="443"/>
      <c r="AP162" s="443"/>
      <c r="AQ162" s="443"/>
      <c r="AR162" s="443"/>
      <c r="AS162" s="443"/>
      <c r="AT162" s="443"/>
      <c r="AU162" s="443"/>
      <c r="AV162" s="443"/>
      <c r="AW162" s="443"/>
      <c r="AX162" s="443"/>
      <c r="AY162" s="443"/>
      <c r="AZ162" s="443"/>
      <c r="BA162" s="443"/>
      <c r="BB162" s="349"/>
      <c r="BC162" s="349"/>
      <c r="BD162" s="349"/>
      <c r="BE162" s="349"/>
      <c r="BF162" s="349"/>
      <c r="BG162" s="233"/>
      <c r="BH162" s="230"/>
    </row>
    <row r="163" spans="1:68" s="262" customFormat="1" ht="14.45" customHeight="1">
      <c r="A163" s="222"/>
      <c r="B163" s="220"/>
      <c r="C163" s="220"/>
      <c r="D163" s="503" t="str">
        <f>D22</f>
        <v xml:space="preserve">  </v>
      </c>
      <c r="E163" s="503"/>
      <c r="F163" s="503"/>
      <c r="G163" s="503"/>
      <c r="H163" s="503"/>
      <c r="I163" s="503"/>
      <c r="J163" s="503"/>
      <c r="K163" s="503"/>
      <c r="L163" s="444"/>
      <c r="M163" s="444"/>
      <c r="N163" s="444"/>
      <c r="O163" s="444"/>
      <c r="P163" s="444"/>
      <c r="Q163" s="444"/>
      <c r="R163" s="444"/>
      <c r="S163" s="444"/>
      <c r="T163" s="444"/>
      <c r="U163" s="444"/>
      <c r="V163" s="444"/>
      <c r="W163" s="444"/>
      <c r="X163" s="444"/>
      <c r="Y163" s="444"/>
      <c r="Z163" s="444"/>
      <c r="AA163" s="444"/>
      <c r="AB163" s="444"/>
      <c r="AC163" s="444"/>
      <c r="AD163" s="444"/>
      <c r="AE163" s="444"/>
      <c r="AF163" s="444"/>
      <c r="AG163" s="444"/>
      <c r="AH163" s="444"/>
      <c r="AI163" s="444"/>
      <c r="AJ163" s="444"/>
      <c r="AK163" s="444"/>
      <c r="AL163" s="444"/>
      <c r="AM163" s="444"/>
      <c r="AN163" s="444"/>
      <c r="AO163" s="444"/>
      <c r="AP163" s="444"/>
      <c r="AQ163" s="444"/>
      <c r="AR163" s="444"/>
      <c r="AS163" s="444"/>
      <c r="AT163" s="444"/>
      <c r="AU163" s="444"/>
      <c r="AV163" s="444"/>
      <c r="AW163" s="444"/>
      <c r="AX163" s="444"/>
      <c r="AY163" s="444"/>
      <c r="AZ163" s="444"/>
      <c r="BA163" s="444"/>
      <c r="BB163" s="329"/>
      <c r="BC163" s="329"/>
      <c r="BD163" s="329"/>
      <c r="BE163" s="329"/>
      <c r="BF163" s="329"/>
      <c r="BG163" s="233"/>
      <c r="BH163" s="230"/>
    </row>
    <row r="164" spans="1:68" s="262" customFormat="1" ht="14.45" customHeight="1">
      <c r="A164" s="222"/>
      <c r="B164" s="220"/>
      <c r="C164" s="220"/>
      <c r="D164" s="503"/>
      <c r="E164" s="503"/>
      <c r="F164" s="503"/>
      <c r="G164" s="503"/>
      <c r="H164" s="503"/>
      <c r="I164" s="503"/>
      <c r="J164" s="503"/>
      <c r="K164" s="503"/>
      <c r="L164" s="444"/>
      <c r="M164" s="444"/>
      <c r="N164" s="444"/>
      <c r="O164" s="444"/>
      <c r="P164" s="444"/>
      <c r="Q164" s="444"/>
      <c r="R164" s="444"/>
      <c r="S164" s="444"/>
      <c r="T164" s="444"/>
      <c r="U164" s="444"/>
      <c r="V164" s="444"/>
      <c r="W164" s="444"/>
      <c r="X164" s="444"/>
      <c r="Y164" s="444"/>
      <c r="Z164" s="444"/>
      <c r="AA164" s="444"/>
      <c r="AB164" s="444"/>
      <c r="AC164" s="444"/>
      <c r="AD164" s="444"/>
      <c r="AE164" s="444"/>
      <c r="AF164" s="444"/>
      <c r="AG164" s="444"/>
      <c r="AH164" s="444"/>
      <c r="AI164" s="444"/>
      <c r="AJ164" s="444"/>
      <c r="AK164" s="444"/>
      <c r="AL164" s="444"/>
      <c r="AM164" s="444"/>
      <c r="AN164" s="444"/>
      <c r="AO164" s="444"/>
      <c r="AP164" s="444"/>
      <c r="AQ164" s="444"/>
      <c r="AR164" s="444"/>
      <c r="AS164" s="444"/>
      <c r="AT164" s="444"/>
      <c r="AU164" s="444"/>
      <c r="AV164" s="444"/>
      <c r="AW164" s="444"/>
      <c r="AX164" s="444"/>
      <c r="AY164" s="444"/>
      <c r="AZ164" s="444"/>
      <c r="BA164" s="444"/>
      <c r="BB164" s="329"/>
      <c r="BC164" s="329"/>
      <c r="BD164" s="329"/>
      <c r="BE164" s="329"/>
      <c r="BF164" s="329"/>
      <c r="BG164" s="233"/>
      <c r="BH164" s="230"/>
    </row>
    <row r="165" spans="1:68" s="262" customFormat="1" ht="14.45" customHeight="1">
      <c r="A165" s="222"/>
      <c r="B165" s="220"/>
      <c r="C165" s="220"/>
      <c r="D165" s="503"/>
      <c r="E165" s="503"/>
      <c r="F165" s="503"/>
      <c r="G165" s="503"/>
      <c r="H165" s="503"/>
      <c r="I165" s="503"/>
      <c r="J165" s="503"/>
      <c r="K165" s="503"/>
      <c r="L165" s="444"/>
      <c r="M165" s="444"/>
      <c r="N165" s="444"/>
      <c r="O165" s="444"/>
      <c r="P165" s="444"/>
      <c r="Q165" s="444"/>
      <c r="R165" s="444"/>
      <c r="S165" s="444"/>
      <c r="T165" s="444"/>
      <c r="U165" s="444"/>
      <c r="V165" s="444"/>
      <c r="W165" s="444"/>
      <c r="X165" s="444"/>
      <c r="Y165" s="444"/>
      <c r="Z165" s="444"/>
      <c r="AA165" s="444"/>
      <c r="AB165" s="444"/>
      <c r="AC165" s="444"/>
      <c r="AD165" s="444"/>
      <c r="AE165" s="444"/>
      <c r="AF165" s="444"/>
      <c r="AG165" s="444"/>
      <c r="AH165" s="444"/>
      <c r="AI165" s="444"/>
      <c r="AJ165" s="444"/>
      <c r="AK165" s="444"/>
      <c r="AL165" s="444"/>
      <c r="AM165" s="444"/>
      <c r="AN165" s="444"/>
      <c r="AO165" s="444"/>
      <c r="AP165" s="444"/>
      <c r="AQ165" s="444"/>
      <c r="AR165" s="444"/>
      <c r="AS165" s="444"/>
      <c r="AT165" s="444"/>
      <c r="AU165" s="444"/>
      <c r="AV165" s="444"/>
      <c r="AW165" s="444"/>
      <c r="AX165" s="444"/>
      <c r="AY165" s="444"/>
      <c r="AZ165" s="444"/>
      <c r="BA165" s="444"/>
      <c r="BB165" s="329"/>
      <c r="BC165" s="329"/>
      <c r="BD165" s="329"/>
      <c r="BE165" s="329"/>
      <c r="BF165" s="329"/>
      <c r="BG165" s="233"/>
      <c r="BH165" s="230"/>
    </row>
    <row r="166" spans="1:68" s="234" customFormat="1" ht="14.45" customHeight="1">
      <c r="A166" s="222"/>
      <c r="B166" s="220"/>
      <c r="C166" s="22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0"/>
      <c r="AY166" s="220"/>
      <c r="AZ166" s="220"/>
      <c r="BA166" s="220"/>
      <c r="BB166" s="220"/>
      <c r="BC166" s="220"/>
      <c r="BD166" s="220"/>
      <c r="BE166" s="220"/>
      <c r="BF166" s="220"/>
      <c r="BG166" s="233"/>
      <c r="BH166" s="230"/>
    </row>
    <row r="167" spans="1:68" ht="31.5" customHeight="1" thickBot="1">
      <c r="A167" s="256"/>
      <c r="B167" s="257"/>
      <c r="C167" s="257"/>
      <c r="D167" s="257"/>
      <c r="E167" s="257"/>
      <c r="F167" s="257"/>
      <c r="G167" s="257"/>
      <c r="H167" s="257"/>
      <c r="I167" s="257"/>
      <c r="J167" s="257"/>
      <c r="K167" s="257"/>
      <c r="L167" s="257"/>
      <c r="M167" s="257"/>
      <c r="N167" s="257"/>
      <c r="O167" s="257"/>
      <c r="P167" s="257"/>
      <c r="Q167" s="257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57"/>
      <c r="AC167" s="257"/>
      <c r="AD167" s="257"/>
      <c r="AE167" s="257"/>
      <c r="AF167" s="257"/>
      <c r="AG167" s="257"/>
      <c r="AH167" s="257"/>
      <c r="AI167" s="257"/>
      <c r="AJ167" s="257"/>
      <c r="AK167" s="257"/>
      <c r="AL167" s="257"/>
      <c r="AM167" s="257"/>
      <c r="AN167" s="257"/>
      <c r="AO167" s="257"/>
      <c r="AP167" s="257"/>
      <c r="AQ167" s="257"/>
      <c r="AR167" s="257"/>
      <c r="AS167" s="257"/>
      <c r="AT167" s="257"/>
      <c r="AU167" s="257"/>
      <c r="AV167" s="257"/>
      <c r="AW167" s="257"/>
      <c r="AX167" s="257"/>
      <c r="AY167" s="257"/>
      <c r="AZ167" s="257"/>
      <c r="BA167" s="257"/>
      <c r="BB167" s="257"/>
      <c r="BC167" s="257"/>
      <c r="BD167" s="257"/>
      <c r="BE167" s="257"/>
      <c r="BF167" s="257"/>
      <c r="BG167" s="259"/>
      <c r="BH167" s="262"/>
    </row>
    <row r="168" spans="1:68" ht="33.75" customHeight="1" thickBot="1">
      <c r="A168" s="433" t="s">
        <v>830</v>
      </c>
      <c r="B168" s="434"/>
      <c r="C168" s="434"/>
      <c r="D168" s="434"/>
      <c r="E168" s="434"/>
      <c r="F168" s="434"/>
      <c r="G168" s="434"/>
      <c r="H168" s="434"/>
      <c r="I168" s="434"/>
      <c r="J168" s="434"/>
      <c r="K168" s="434"/>
      <c r="L168" s="434"/>
      <c r="M168" s="434"/>
      <c r="N168" s="434"/>
      <c r="O168" s="434"/>
      <c r="P168" s="434"/>
      <c r="Q168" s="434"/>
      <c r="R168" s="434"/>
      <c r="S168" s="434"/>
      <c r="T168" s="434"/>
      <c r="U168" s="434"/>
      <c r="V168" s="434"/>
      <c r="W168" s="434"/>
      <c r="X168" s="434"/>
      <c r="Y168" s="434"/>
      <c r="Z168" s="434"/>
      <c r="AA168" s="434"/>
      <c r="AB168" s="434"/>
      <c r="AC168" s="434"/>
      <c r="AD168" s="434"/>
      <c r="AE168" s="434"/>
      <c r="AF168" s="434"/>
      <c r="AG168" s="434"/>
      <c r="AH168" s="434"/>
      <c r="AI168" s="434"/>
      <c r="AJ168" s="434"/>
      <c r="AK168" s="434"/>
      <c r="AL168" s="434"/>
      <c r="AM168" s="434"/>
      <c r="AN168" s="434"/>
      <c r="AO168" s="434"/>
      <c r="AP168" s="434"/>
      <c r="AQ168" s="434"/>
      <c r="AR168" s="434"/>
      <c r="AS168" s="434"/>
      <c r="AT168" s="434"/>
      <c r="AU168" s="434"/>
      <c r="AV168" s="434"/>
      <c r="AW168" s="434"/>
      <c r="AX168" s="434"/>
      <c r="AY168" s="434"/>
      <c r="AZ168" s="434"/>
      <c r="BA168" s="434"/>
      <c r="BB168" s="434"/>
      <c r="BC168" s="434"/>
      <c r="BD168" s="434"/>
      <c r="BE168" s="434"/>
      <c r="BF168" s="434"/>
      <c r="BG168" s="435"/>
    </row>
    <row r="169" spans="1:68">
      <c r="A169" s="231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2"/>
      <c r="Z169" s="232"/>
      <c r="AA169" s="232"/>
      <c r="AB169" s="232"/>
      <c r="AC169" s="232"/>
      <c r="AD169" s="232"/>
      <c r="AE169" s="232"/>
      <c r="AF169" s="232"/>
      <c r="AG169" s="232"/>
      <c r="AH169" s="232"/>
      <c r="AI169" s="232"/>
      <c r="AJ169" s="232"/>
      <c r="AK169" s="232"/>
      <c r="AL169" s="232"/>
      <c r="AM169" s="232"/>
      <c r="AN169" s="232"/>
      <c r="AO169" s="232"/>
      <c r="AP169" s="232"/>
      <c r="AQ169" s="232"/>
      <c r="AR169" s="232"/>
      <c r="AS169" s="232"/>
      <c r="AT169" s="232"/>
      <c r="AU169" s="232"/>
      <c r="AV169" s="232"/>
      <c r="AW169" s="232"/>
      <c r="AX169" s="232"/>
      <c r="AY169" s="232"/>
      <c r="AZ169" s="232"/>
      <c r="BA169" s="232"/>
      <c r="BB169" s="232"/>
      <c r="BC169" s="232"/>
      <c r="BD169" s="232"/>
      <c r="BE169" s="232"/>
      <c r="BF169" s="232"/>
      <c r="BG169" s="233"/>
      <c r="BM169" s="262"/>
      <c r="BN169" s="262"/>
    </row>
    <row r="170" spans="1:68">
      <c r="A170" s="231"/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/>
      <c r="Z170" s="232"/>
      <c r="AA170" s="232"/>
      <c r="AB170" s="232"/>
      <c r="AC170" s="232"/>
      <c r="AD170" s="232"/>
      <c r="AE170" s="232"/>
      <c r="AF170" s="232"/>
      <c r="AG170" s="232"/>
      <c r="AH170" s="232"/>
      <c r="AI170" s="232"/>
      <c r="AJ170" s="232"/>
      <c r="AK170" s="232"/>
      <c r="AL170" s="232"/>
      <c r="AM170" s="232"/>
      <c r="AN170" s="232"/>
      <c r="AO170" s="232"/>
      <c r="AP170" s="232"/>
      <c r="AQ170" s="232"/>
      <c r="AR170" s="232"/>
      <c r="AS170" s="232"/>
      <c r="AT170" s="232"/>
      <c r="AU170" s="232"/>
      <c r="AV170" s="232"/>
      <c r="AW170" s="232"/>
      <c r="AX170" s="232"/>
      <c r="AY170" s="232"/>
      <c r="AZ170" s="232"/>
      <c r="BA170" s="232"/>
      <c r="BB170" s="232"/>
      <c r="BC170" s="232"/>
      <c r="BD170" s="232"/>
      <c r="BE170" s="232"/>
      <c r="BF170" s="232"/>
      <c r="BG170" s="233"/>
      <c r="BM170" s="262"/>
      <c r="BN170" s="262"/>
    </row>
    <row r="171" spans="1:68" ht="15" customHeight="1">
      <c r="A171" s="231"/>
      <c r="B171" s="232"/>
      <c r="C171" s="232"/>
      <c r="G171" s="443" t="s">
        <v>256</v>
      </c>
      <c r="H171" s="443"/>
      <c r="I171" s="443"/>
      <c r="J171" s="443"/>
      <c r="K171" s="443"/>
      <c r="L171" s="443"/>
      <c r="M171" s="443"/>
      <c r="N171" s="443"/>
      <c r="O171" s="445" t="s">
        <v>834</v>
      </c>
      <c r="P171" s="446"/>
      <c r="Q171" s="446"/>
      <c r="R171" s="446"/>
      <c r="S171" s="446"/>
      <c r="T171" s="446"/>
      <c r="U171" s="446"/>
      <c r="V171" s="446"/>
      <c r="W171" s="446"/>
      <c r="X171" s="446"/>
      <c r="Y171" s="446"/>
      <c r="Z171" s="446"/>
      <c r="AA171" s="446"/>
      <c r="AB171" s="446"/>
      <c r="AC171" s="446"/>
      <c r="AD171" s="446"/>
      <c r="AE171" s="446"/>
      <c r="AF171" s="446"/>
      <c r="AG171" s="446"/>
      <c r="AH171" s="446"/>
      <c r="AI171" s="446"/>
      <c r="AJ171" s="447"/>
      <c r="AK171" s="445" t="s">
        <v>262</v>
      </c>
      <c r="AL171" s="446"/>
      <c r="AM171" s="446"/>
      <c r="AN171" s="446"/>
      <c r="AO171" s="446"/>
      <c r="AP171" s="446"/>
      <c r="AQ171" s="446"/>
      <c r="AR171" s="447"/>
      <c r="AS171" s="232"/>
      <c r="AT171" s="232"/>
      <c r="AU171" s="232"/>
      <c r="AV171" s="232"/>
      <c r="AW171" s="232"/>
      <c r="AX171" s="232"/>
      <c r="AY171" s="232"/>
      <c r="AZ171" s="232"/>
      <c r="BA171" s="232"/>
      <c r="BB171" s="232"/>
      <c r="BC171" s="232"/>
      <c r="BD171" s="232"/>
      <c r="BE171" s="232"/>
      <c r="BF171" s="232"/>
      <c r="BG171" s="233"/>
      <c r="BL171" s="234"/>
      <c r="BM171" s="234"/>
      <c r="BN171" s="234"/>
      <c r="BO171" s="232"/>
      <c r="BP171" s="232"/>
    </row>
    <row r="172" spans="1:68" ht="15" customHeight="1">
      <c r="A172" s="231"/>
      <c r="B172" s="232"/>
      <c r="C172" s="232"/>
      <c r="G172" s="503" t="str">
        <f>D22</f>
        <v xml:space="preserve">  </v>
      </c>
      <c r="H172" s="503"/>
      <c r="I172" s="503"/>
      <c r="J172" s="503"/>
      <c r="K172" s="503"/>
      <c r="L172" s="503"/>
      <c r="M172" s="503"/>
      <c r="N172" s="503"/>
      <c r="O172" s="444"/>
      <c r="P172" s="444"/>
      <c r="Q172" s="444"/>
      <c r="R172" s="444"/>
      <c r="S172" s="444"/>
      <c r="T172" s="444"/>
      <c r="U172" s="444"/>
      <c r="V172" s="444"/>
      <c r="W172" s="444"/>
      <c r="X172" s="444"/>
      <c r="Y172" s="444"/>
      <c r="Z172" s="444"/>
      <c r="AA172" s="444"/>
      <c r="AB172" s="444"/>
      <c r="AC172" s="444"/>
      <c r="AD172" s="444"/>
      <c r="AE172" s="444"/>
      <c r="AF172" s="444"/>
      <c r="AG172" s="444"/>
      <c r="AH172" s="444"/>
      <c r="AI172" s="444"/>
      <c r="AJ172" s="444"/>
      <c r="AK172" s="459"/>
      <c r="AL172" s="460"/>
      <c r="AM172" s="460"/>
      <c r="AN172" s="460"/>
      <c r="AO172" s="460"/>
      <c r="AP172" s="460"/>
      <c r="AQ172" s="460"/>
      <c r="AR172" s="461"/>
      <c r="AS172" s="232"/>
      <c r="AT172" s="232"/>
      <c r="AU172" s="232"/>
      <c r="AV172" s="232"/>
      <c r="AW172" s="232"/>
      <c r="AX172" s="232"/>
      <c r="AY172" s="232"/>
      <c r="AZ172" s="232"/>
      <c r="BA172" s="232"/>
      <c r="BB172" s="232"/>
      <c r="BC172" s="232"/>
      <c r="BD172" s="232"/>
      <c r="BE172" s="232"/>
      <c r="BF172" s="232"/>
      <c r="BG172" s="233"/>
      <c r="BL172" s="234"/>
      <c r="BM172" s="234"/>
      <c r="BN172" s="234"/>
      <c r="BO172" s="232"/>
      <c r="BP172" s="232"/>
    </row>
    <row r="173" spans="1:68">
      <c r="A173" s="231"/>
      <c r="B173" s="232"/>
      <c r="C173" s="232"/>
      <c r="G173" s="503"/>
      <c r="H173" s="503"/>
      <c r="I173" s="503"/>
      <c r="J173" s="503"/>
      <c r="K173" s="503"/>
      <c r="L173" s="503"/>
      <c r="M173" s="503"/>
      <c r="N173" s="503"/>
      <c r="O173" s="444"/>
      <c r="P173" s="444"/>
      <c r="Q173" s="444"/>
      <c r="R173" s="444"/>
      <c r="S173" s="444"/>
      <c r="T173" s="444"/>
      <c r="U173" s="444"/>
      <c r="V173" s="444"/>
      <c r="W173" s="444"/>
      <c r="X173" s="444"/>
      <c r="Y173" s="444"/>
      <c r="Z173" s="444"/>
      <c r="AA173" s="444"/>
      <c r="AB173" s="444"/>
      <c r="AC173" s="444"/>
      <c r="AD173" s="444"/>
      <c r="AE173" s="444"/>
      <c r="AF173" s="444"/>
      <c r="AG173" s="444"/>
      <c r="AH173" s="444"/>
      <c r="AI173" s="444"/>
      <c r="AJ173" s="444"/>
      <c r="AK173" s="465"/>
      <c r="AL173" s="466"/>
      <c r="AM173" s="466"/>
      <c r="AN173" s="466"/>
      <c r="AO173" s="466"/>
      <c r="AP173" s="466"/>
      <c r="AQ173" s="466"/>
      <c r="AR173" s="467"/>
      <c r="AS173" s="232"/>
      <c r="AT173" s="232"/>
      <c r="AU173" s="232"/>
      <c r="AV173" s="232"/>
      <c r="AW173" s="232"/>
      <c r="AX173" s="232"/>
      <c r="AY173" s="232"/>
      <c r="AZ173" s="232"/>
      <c r="BA173" s="232"/>
      <c r="BB173" s="232"/>
      <c r="BC173" s="232"/>
      <c r="BD173" s="232"/>
      <c r="BE173" s="232"/>
      <c r="BF173" s="232"/>
      <c r="BG173" s="233"/>
      <c r="BL173" s="234"/>
      <c r="BM173" s="234"/>
      <c r="BN173" s="234"/>
      <c r="BO173" s="232"/>
      <c r="BP173" s="232"/>
    </row>
    <row r="174" spans="1:68">
      <c r="A174" s="231"/>
      <c r="B174" s="232"/>
      <c r="C174" s="232"/>
      <c r="G174" s="503"/>
      <c r="H174" s="503"/>
      <c r="I174" s="503"/>
      <c r="J174" s="503"/>
      <c r="K174" s="503"/>
      <c r="L174" s="503"/>
      <c r="M174" s="503"/>
      <c r="N174" s="503"/>
      <c r="O174" s="444"/>
      <c r="P174" s="444"/>
      <c r="Q174" s="444"/>
      <c r="R174" s="444"/>
      <c r="S174" s="444"/>
      <c r="T174" s="444"/>
      <c r="U174" s="444"/>
      <c r="V174" s="444"/>
      <c r="W174" s="444"/>
      <c r="X174" s="444"/>
      <c r="Y174" s="444"/>
      <c r="Z174" s="444"/>
      <c r="AA174" s="444"/>
      <c r="AB174" s="444"/>
      <c r="AC174" s="444"/>
      <c r="AD174" s="444"/>
      <c r="AE174" s="444"/>
      <c r="AF174" s="444"/>
      <c r="AG174" s="444"/>
      <c r="AH174" s="444"/>
      <c r="AI174" s="444"/>
      <c r="AJ174" s="444"/>
      <c r="AK174" s="459"/>
      <c r="AL174" s="460"/>
      <c r="AM174" s="460"/>
      <c r="AN174" s="460"/>
      <c r="AO174" s="460"/>
      <c r="AP174" s="460"/>
      <c r="AQ174" s="460"/>
      <c r="AR174" s="461"/>
      <c r="AS174" s="232"/>
      <c r="AT174" s="232"/>
      <c r="AU174" s="232"/>
      <c r="AV174" s="232"/>
      <c r="AW174" s="232"/>
      <c r="AX174" s="232"/>
      <c r="AY174" s="232"/>
      <c r="AZ174" s="232"/>
      <c r="BA174" s="232"/>
      <c r="BB174" s="232"/>
      <c r="BC174" s="232"/>
      <c r="BD174" s="232"/>
      <c r="BE174" s="232"/>
      <c r="BF174" s="232"/>
      <c r="BG174" s="233"/>
      <c r="BL174" s="234"/>
      <c r="BM174" s="234"/>
      <c r="BN174" s="234"/>
      <c r="BO174" s="232"/>
      <c r="BP174" s="232"/>
    </row>
    <row r="175" spans="1:68">
      <c r="A175" s="231"/>
      <c r="B175" s="232"/>
      <c r="C175" s="232"/>
      <c r="G175" s="503"/>
      <c r="H175" s="503"/>
      <c r="I175" s="503"/>
      <c r="J175" s="503"/>
      <c r="K175" s="503"/>
      <c r="L175" s="503"/>
      <c r="M175" s="503"/>
      <c r="N175" s="503"/>
      <c r="O175" s="444"/>
      <c r="P175" s="444"/>
      <c r="Q175" s="444"/>
      <c r="R175" s="444"/>
      <c r="S175" s="444"/>
      <c r="T175" s="444"/>
      <c r="U175" s="444"/>
      <c r="V175" s="444"/>
      <c r="W175" s="444"/>
      <c r="X175" s="444"/>
      <c r="Y175" s="444"/>
      <c r="Z175" s="444"/>
      <c r="AA175" s="444"/>
      <c r="AB175" s="444"/>
      <c r="AC175" s="444"/>
      <c r="AD175" s="444"/>
      <c r="AE175" s="444"/>
      <c r="AF175" s="444"/>
      <c r="AG175" s="444"/>
      <c r="AH175" s="444"/>
      <c r="AI175" s="444"/>
      <c r="AJ175" s="444"/>
      <c r="AK175" s="465"/>
      <c r="AL175" s="466"/>
      <c r="AM175" s="466"/>
      <c r="AN175" s="466"/>
      <c r="AO175" s="466"/>
      <c r="AP175" s="466"/>
      <c r="AQ175" s="466"/>
      <c r="AR175" s="467"/>
      <c r="AS175" s="232"/>
      <c r="AT175" s="232"/>
      <c r="AU175" s="232"/>
      <c r="AV175" s="232"/>
      <c r="AW175" s="232"/>
      <c r="AX175" s="232"/>
      <c r="AY175" s="232"/>
      <c r="AZ175" s="232"/>
      <c r="BA175" s="232"/>
      <c r="BB175" s="232"/>
      <c r="BC175" s="232"/>
      <c r="BD175" s="232"/>
      <c r="BE175" s="232"/>
      <c r="BF175" s="232"/>
      <c r="BG175" s="233"/>
      <c r="BL175" s="234"/>
      <c r="BM175" s="234"/>
      <c r="BN175" s="234"/>
      <c r="BO175" s="232"/>
      <c r="BP175" s="232"/>
    </row>
    <row r="176" spans="1:68">
      <c r="A176" s="231"/>
      <c r="B176" s="232"/>
      <c r="C176" s="232"/>
      <c r="G176" s="503"/>
      <c r="H176" s="503"/>
      <c r="I176" s="503"/>
      <c r="J176" s="503"/>
      <c r="K176" s="503"/>
      <c r="L176" s="503"/>
      <c r="M176" s="503"/>
      <c r="N176" s="503"/>
      <c r="O176" s="444"/>
      <c r="P176" s="444"/>
      <c r="Q176" s="444"/>
      <c r="R176" s="444"/>
      <c r="S176" s="444"/>
      <c r="T176" s="444"/>
      <c r="U176" s="444"/>
      <c r="V176" s="444"/>
      <c r="W176" s="444"/>
      <c r="X176" s="444"/>
      <c r="Y176" s="444"/>
      <c r="Z176" s="444"/>
      <c r="AA176" s="444"/>
      <c r="AB176" s="444"/>
      <c r="AC176" s="444"/>
      <c r="AD176" s="444"/>
      <c r="AE176" s="444"/>
      <c r="AF176" s="444"/>
      <c r="AG176" s="444"/>
      <c r="AH176" s="444"/>
      <c r="AI176" s="444"/>
      <c r="AJ176" s="444"/>
      <c r="AK176" s="459"/>
      <c r="AL176" s="460"/>
      <c r="AM176" s="460"/>
      <c r="AN176" s="460"/>
      <c r="AO176" s="460"/>
      <c r="AP176" s="460"/>
      <c r="AQ176" s="460"/>
      <c r="AR176" s="461"/>
      <c r="AS176" s="232"/>
      <c r="AT176" s="232"/>
      <c r="AU176" s="232"/>
      <c r="AV176" s="232"/>
      <c r="AW176" s="232"/>
      <c r="AX176" s="232"/>
      <c r="AY176" s="232"/>
      <c r="AZ176" s="232"/>
      <c r="BA176" s="232"/>
      <c r="BB176" s="232"/>
      <c r="BC176" s="232"/>
      <c r="BD176" s="232"/>
      <c r="BE176" s="232"/>
      <c r="BF176" s="232"/>
      <c r="BG176" s="233"/>
      <c r="BL176" s="234"/>
      <c r="BM176" s="234"/>
      <c r="BN176" s="234"/>
      <c r="BO176" s="232"/>
      <c r="BP176" s="232"/>
    </row>
    <row r="177" spans="1:68">
      <c r="A177" s="231"/>
      <c r="B177" s="232"/>
      <c r="C177" s="232"/>
      <c r="G177" s="503"/>
      <c r="H177" s="503"/>
      <c r="I177" s="503"/>
      <c r="J177" s="503"/>
      <c r="K177" s="503"/>
      <c r="L177" s="503"/>
      <c r="M177" s="503"/>
      <c r="N177" s="503"/>
      <c r="O177" s="444"/>
      <c r="P177" s="444"/>
      <c r="Q177" s="444"/>
      <c r="R177" s="444"/>
      <c r="S177" s="444"/>
      <c r="T177" s="444"/>
      <c r="U177" s="444"/>
      <c r="V177" s="444"/>
      <c r="W177" s="444"/>
      <c r="X177" s="444"/>
      <c r="Y177" s="444"/>
      <c r="Z177" s="444"/>
      <c r="AA177" s="444"/>
      <c r="AB177" s="444"/>
      <c r="AC177" s="444"/>
      <c r="AD177" s="444"/>
      <c r="AE177" s="444"/>
      <c r="AF177" s="444"/>
      <c r="AG177" s="444"/>
      <c r="AH177" s="444"/>
      <c r="AI177" s="444"/>
      <c r="AJ177" s="444"/>
      <c r="AK177" s="465"/>
      <c r="AL177" s="466"/>
      <c r="AM177" s="466"/>
      <c r="AN177" s="466"/>
      <c r="AO177" s="466"/>
      <c r="AP177" s="466"/>
      <c r="AQ177" s="466"/>
      <c r="AR177" s="467"/>
      <c r="AS177" s="232"/>
      <c r="AT177" s="232"/>
      <c r="AU177" s="232"/>
      <c r="AV177" s="232"/>
      <c r="AW177" s="232"/>
      <c r="AX177" s="232"/>
      <c r="AY177" s="232"/>
      <c r="AZ177" s="232"/>
      <c r="BA177" s="232"/>
      <c r="BB177" s="232"/>
      <c r="BC177" s="232"/>
      <c r="BD177" s="232"/>
      <c r="BE177" s="232"/>
      <c r="BF177" s="232"/>
      <c r="BG177" s="233"/>
      <c r="BL177" s="234"/>
      <c r="BM177" s="234"/>
      <c r="BN177" s="234"/>
      <c r="BO177" s="232"/>
      <c r="BP177" s="232"/>
    </row>
    <row r="178" spans="1:68">
      <c r="A178" s="231"/>
      <c r="B178" s="232"/>
      <c r="C178" s="232"/>
      <c r="G178" s="503"/>
      <c r="H178" s="503"/>
      <c r="I178" s="503"/>
      <c r="J178" s="503"/>
      <c r="K178" s="503"/>
      <c r="L178" s="503"/>
      <c r="M178" s="503"/>
      <c r="N178" s="503"/>
      <c r="O178" s="444"/>
      <c r="P178" s="444"/>
      <c r="Q178" s="444"/>
      <c r="R178" s="444"/>
      <c r="S178" s="444"/>
      <c r="T178" s="444"/>
      <c r="U178" s="444"/>
      <c r="V178" s="444"/>
      <c r="W178" s="444"/>
      <c r="X178" s="444"/>
      <c r="Y178" s="444"/>
      <c r="Z178" s="444"/>
      <c r="AA178" s="444"/>
      <c r="AB178" s="444"/>
      <c r="AC178" s="444"/>
      <c r="AD178" s="444"/>
      <c r="AE178" s="444"/>
      <c r="AF178" s="444"/>
      <c r="AG178" s="444"/>
      <c r="AH178" s="444"/>
      <c r="AI178" s="444"/>
      <c r="AJ178" s="444"/>
      <c r="AK178" s="459"/>
      <c r="AL178" s="460"/>
      <c r="AM178" s="460"/>
      <c r="AN178" s="460"/>
      <c r="AO178" s="460"/>
      <c r="AP178" s="460"/>
      <c r="AQ178" s="460"/>
      <c r="AR178" s="461"/>
      <c r="AS178" s="232"/>
      <c r="AT178" s="232"/>
      <c r="AU178" s="232"/>
      <c r="AV178" s="232"/>
      <c r="AW178" s="232"/>
      <c r="AX178" s="232"/>
      <c r="AY178" s="232"/>
      <c r="AZ178" s="232"/>
      <c r="BA178" s="232"/>
      <c r="BB178" s="232"/>
      <c r="BC178" s="232"/>
      <c r="BD178" s="232"/>
      <c r="BE178" s="232"/>
      <c r="BF178" s="232"/>
      <c r="BG178" s="233"/>
      <c r="BL178" s="234"/>
      <c r="BM178" s="234"/>
      <c r="BN178" s="234"/>
      <c r="BO178" s="232"/>
      <c r="BP178" s="232"/>
    </row>
    <row r="179" spans="1:68" ht="14.25" customHeight="1">
      <c r="A179" s="231"/>
      <c r="B179" s="232"/>
      <c r="C179" s="232"/>
      <c r="G179" s="503"/>
      <c r="H179" s="503"/>
      <c r="I179" s="503"/>
      <c r="J179" s="503"/>
      <c r="K179" s="503"/>
      <c r="L179" s="503"/>
      <c r="M179" s="503"/>
      <c r="N179" s="503"/>
      <c r="O179" s="444"/>
      <c r="P179" s="444"/>
      <c r="Q179" s="444"/>
      <c r="R179" s="444"/>
      <c r="S179" s="444"/>
      <c r="T179" s="444"/>
      <c r="U179" s="444"/>
      <c r="V179" s="444"/>
      <c r="W179" s="444"/>
      <c r="X179" s="444"/>
      <c r="Y179" s="444"/>
      <c r="Z179" s="444"/>
      <c r="AA179" s="444"/>
      <c r="AB179" s="444"/>
      <c r="AC179" s="444"/>
      <c r="AD179" s="444"/>
      <c r="AE179" s="444"/>
      <c r="AF179" s="444"/>
      <c r="AG179" s="444"/>
      <c r="AH179" s="444"/>
      <c r="AI179" s="444"/>
      <c r="AJ179" s="444"/>
      <c r="AK179" s="465"/>
      <c r="AL179" s="466"/>
      <c r="AM179" s="466"/>
      <c r="AN179" s="466"/>
      <c r="AO179" s="466"/>
      <c r="AP179" s="466"/>
      <c r="AQ179" s="466"/>
      <c r="AR179" s="467"/>
      <c r="AS179" s="232"/>
      <c r="AT179" s="232"/>
      <c r="AU179" s="232"/>
      <c r="AV179" s="232"/>
      <c r="AW179" s="232"/>
      <c r="AX179" s="232"/>
      <c r="AY179" s="232"/>
      <c r="AZ179" s="232"/>
      <c r="BA179" s="232"/>
      <c r="BB179" s="232"/>
      <c r="BC179" s="232"/>
      <c r="BD179" s="232"/>
      <c r="BE179" s="232"/>
      <c r="BF179" s="232"/>
      <c r="BG179" s="233"/>
      <c r="BL179" s="234"/>
      <c r="BM179" s="234"/>
      <c r="BN179" s="234"/>
      <c r="BO179" s="232"/>
      <c r="BP179" s="232"/>
    </row>
    <row r="180" spans="1:68">
      <c r="A180" s="231"/>
      <c r="B180" s="232"/>
      <c r="C180" s="232"/>
      <c r="G180" s="503"/>
      <c r="H180" s="503"/>
      <c r="I180" s="503"/>
      <c r="J180" s="503"/>
      <c r="K180" s="503"/>
      <c r="L180" s="503"/>
      <c r="M180" s="503"/>
      <c r="N180" s="503"/>
      <c r="O180" s="444"/>
      <c r="P180" s="444"/>
      <c r="Q180" s="444"/>
      <c r="R180" s="444"/>
      <c r="S180" s="444"/>
      <c r="T180" s="444"/>
      <c r="U180" s="444"/>
      <c r="V180" s="444"/>
      <c r="W180" s="444"/>
      <c r="X180" s="444"/>
      <c r="Y180" s="444"/>
      <c r="Z180" s="444"/>
      <c r="AA180" s="444"/>
      <c r="AB180" s="444"/>
      <c r="AC180" s="444"/>
      <c r="AD180" s="444"/>
      <c r="AE180" s="444"/>
      <c r="AF180" s="444"/>
      <c r="AG180" s="444"/>
      <c r="AH180" s="444"/>
      <c r="AI180" s="444"/>
      <c r="AJ180" s="444"/>
      <c r="AK180" s="459"/>
      <c r="AL180" s="460"/>
      <c r="AM180" s="460"/>
      <c r="AN180" s="460"/>
      <c r="AO180" s="460"/>
      <c r="AP180" s="460"/>
      <c r="AQ180" s="460"/>
      <c r="AR180" s="461"/>
      <c r="AS180" s="232"/>
      <c r="AT180" s="232"/>
      <c r="AU180" s="232"/>
      <c r="AV180" s="232"/>
      <c r="AW180" s="232"/>
      <c r="AX180" s="232"/>
      <c r="AY180" s="232"/>
      <c r="AZ180" s="232"/>
      <c r="BA180" s="232"/>
      <c r="BB180" s="232"/>
      <c r="BC180" s="232"/>
      <c r="BD180" s="232"/>
      <c r="BE180" s="232"/>
      <c r="BF180" s="232"/>
      <c r="BG180" s="233"/>
      <c r="BL180" s="234"/>
      <c r="BM180" s="234"/>
      <c r="BN180" s="234"/>
      <c r="BO180" s="232"/>
      <c r="BP180" s="232"/>
    </row>
    <row r="181" spans="1:68">
      <c r="A181" s="231"/>
      <c r="B181" s="232"/>
      <c r="C181" s="232"/>
      <c r="G181" s="503"/>
      <c r="H181" s="503"/>
      <c r="I181" s="503"/>
      <c r="J181" s="503"/>
      <c r="K181" s="503"/>
      <c r="L181" s="503"/>
      <c r="M181" s="503"/>
      <c r="N181" s="503"/>
      <c r="O181" s="444"/>
      <c r="P181" s="444"/>
      <c r="Q181" s="444"/>
      <c r="R181" s="444"/>
      <c r="S181" s="444"/>
      <c r="T181" s="444"/>
      <c r="U181" s="444"/>
      <c r="V181" s="444"/>
      <c r="W181" s="444"/>
      <c r="X181" s="444"/>
      <c r="Y181" s="444"/>
      <c r="Z181" s="444"/>
      <c r="AA181" s="444"/>
      <c r="AB181" s="444"/>
      <c r="AC181" s="444"/>
      <c r="AD181" s="444"/>
      <c r="AE181" s="444"/>
      <c r="AF181" s="444"/>
      <c r="AG181" s="444"/>
      <c r="AH181" s="444"/>
      <c r="AI181" s="444"/>
      <c r="AJ181" s="444"/>
      <c r="AK181" s="465"/>
      <c r="AL181" s="466"/>
      <c r="AM181" s="466"/>
      <c r="AN181" s="466"/>
      <c r="AO181" s="466"/>
      <c r="AP181" s="466"/>
      <c r="AQ181" s="466"/>
      <c r="AR181" s="467"/>
      <c r="AS181" s="232"/>
      <c r="AT181" s="232"/>
      <c r="AU181" s="232"/>
      <c r="AV181" s="232"/>
      <c r="AW181" s="232"/>
      <c r="AX181" s="232"/>
      <c r="AY181" s="232"/>
      <c r="AZ181" s="232"/>
      <c r="BA181" s="232"/>
      <c r="BB181" s="232"/>
      <c r="BC181" s="232"/>
      <c r="BD181" s="232"/>
      <c r="BE181" s="232"/>
      <c r="BF181" s="232"/>
      <c r="BG181" s="233"/>
      <c r="BL181" s="234"/>
      <c r="BM181" s="234"/>
      <c r="BN181" s="234"/>
      <c r="BO181" s="232"/>
      <c r="BP181" s="232"/>
    </row>
    <row r="182" spans="1:68">
      <c r="A182" s="231"/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  <c r="AD182" s="232"/>
      <c r="AE182" s="232"/>
      <c r="AF182" s="209"/>
      <c r="AG182" s="232"/>
      <c r="AH182" s="332"/>
      <c r="AI182" s="232"/>
      <c r="AJ182" s="232"/>
      <c r="AK182" s="232"/>
      <c r="AL182" s="232"/>
      <c r="AM182" s="232"/>
      <c r="AN182" s="232"/>
      <c r="AO182" s="232"/>
      <c r="AP182" s="232"/>
      <c r="AQ182" s="232"/>
      <c r="AR182" s="232"/>
      <c r="AS182" s="232"/>
      <c r="AT182" s="232"/>
      <c r="AU182" s="232"/>
      <c r="AV182" s="232"/>
      <c r="AW182" s="232"/>
      <c r="AX182" s="232"/>
      <c r="AY182" s="232"/>
      <c r="AZ182" s="232"/>
      <c r="BA182" s="232"/>
      <c r="BB182" s="232"/>
      <c r="BC182" s="232"/>
      <c r="BD182" s="232"/>
      <c r="BE182" s="232"/>
      <c r="BF182" s="232"/>
      <c r="BG182" s="233"/>
      <c r="BL182" s="234"/>
      <c r="BM182" s="234"/>
      <c r="BN182" s="234"/>
      <c r="BO182" s="232"/>
      <c r="BP182" s="232"/>
    </row>
    <row r="183" spans="1:68" ht="15.75" customHeight="1" thickBot="1">
      <c r="A183" s="256"/>
      <c r="B183" s="257"/>
      <c r="C183" s="257"/>
      <c r="D183" s="257"/>
      <c r="E183" s="257"/>
      <c r="F183" s="257"/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/>
      <c r="U183" s="257"/>
      <c r="V183" s="257"/>
      <c r="W183" s="257"/>
      <c r="X183" s="257"/>
      <c r="Y183" s="257"/>
      <c r="Z183" s="257"/>
      <c r="AA183" s="257"/>
      <c r="AB183" s="257"/>
      <c r="AC183" s="257"/>
      <c r="AD183" s="257"/>
      <c r="AE183" s="257"/>
      <c r="AF183" s="358"/>
      <c r="AG183" s="257"/>
      <c r="AH183" s="359"/>
      <c r="AI183" s="257"/>
      <c r="AJ183" s="257"/>
      <c r="AK183" s="257"/>
      <c r="AL183" s="257"/>
      <c r="AM183" s="257"/>
      <c r="AN183" s="257"/>
      <c r="AO183" s="257"/>
      <c r="AP183" s="257"/>
      <c r="AQ183" s="257"/>
      <c r="AR183" s="257"/>
      <c r="AS183" s="257"/>
      <c r="AT183" s="257"/>
      <c r="AU183" s="257"/>
      <c r="AV183" s="257"/>
      <c r="AW183" s="257"/>
      <c r="AX183" s="257"/>
      <c r="AY183" s="257"/>
      <c r="AZ183" s="257"/>
      <c r="BA183" s="257"/>
      <c r="BB183" s="257"/>
      <c r="BC183" s="257"/>
      <c r="BD183" s="257"/>
      <c r="BE183" s="257"/>
      <c r="BF183" s="257"/>
      <c r="BG183" s="259"/>
      <c r="BL183" s="234"/>
      <c r="BM183" s="234"/>
      <c r="BN183" s="234"/>
      <c r="BO183" s="232"/>
      <c r="BP183" s="232"/>
    </row>
    <row r="184" spans="1:68">
      <c r="AF184" s="330"/>
      <c r="AH184" s="332"/>
      <c r="BL184" s="234"/>
      <c r="BM184" s="234"/>
      <c r="BN184" s="271"/>
      <c r="BO184" s="232"/>
      <c r="BP184" s="232"/>
    </row>
    <row r="185" spans="1:68">
      <c r="AF185" s="330"/>
      <c r="AH185" s="332"/>
      <c r="BL185" s="234"/>
      <c r="BM185" s="234"/>
      <c r="BN185" s="271"/>
      <c r="BO185" s="232"/>
      <c r="BP185" s="232"/>
    </row>
    <row r="186" spans="1:68">
      <c r="BL186" s="262"/>
      <c r="BM186" s="234"/>
      <c r="BN186" s="234"/>
      <c r="BO186" s="232"/>
    </row>
    <row r="187" spans="1:68">
      <c r="BL187" s="262"/>
      <c r="BM187" s="234"/>
      <c r="BN187" s="234"/>
      <c r="BO187" s="232"/>
    </row>
    <row r="188" spans="1:68">
      <c r="BL188" s="262"/>
      <c r="BM188" s="234"/>
      <c r="BN188" s="234"/>
      <c r="BO188" s="232"/>
    </row>
    <row r="189" spans="1:68">
      <c r="BL189" s="262"/>
      <c r="BM189" s="234"/>
      <c r="BN189" s="234"/>
      <c r="BO189" s="232"/>
    </row>
    <row r="190" spans="1:68">
      <c r="BL190" s="262"/>
      <c r="BM190" s="234"/>
      <c r="BN190" s="234"/>
      <c r="BO190" s="232"/>
    </row>
    <row r="191" spans="1:68">
      <c r="BL191" s="262"/>
      <c r="BM191" s="234"/>
      <c r="BN191" s="234"/>
      <c r="BO191" s="232"/>
    </row>
    <row r="192" spans="1:68">
      <c r="BM192" s="232"/>
      <c r="BN192" s="232"/>
      <c r="BO192" s="232"/>
    </row>
    <row r="193" spans="65:67">
      <c r="BM193" s="232"/>
      <c r="BN193" s="232"/>
      <c r="BO193" s="232"/>
    </row>
    <row r="194" spans="65:67">
      <c r="BM194" s="232"/>
      <c r="BN194" s="232"/>
      <c r="BO194" s="232"/>
    </row>
  </sheetData>
  <sheetProtection password="D51B" sheet="1" objects="1" scenarios="1" formatColumns="0" formatRows="0"/>
  <mergeCells count="464">
    <mergeCell ref="A1:O4"/>
    <mergeCell ref="P1:BG4"/>
    <mergeCell ref="AS11:BE11"/>
    <mergeCell ref="M13:T13"/>
    <mergeCell ref="V13:AJ13"/>
    <mergeCell ref="A15:BG15"/>
    <mergeCell ref="D16:BE16"/>
    <mergeCell ref="D17:BC17"/>
    <mergeCell ref="D6:G6"/>
    <mergeCell ref="K6:BD6"/>
    <mergeCell ref="D8:G8"/>
    <mergeCell ref="K8:BD8"/>
    <mergeCell ref="D10:I10"/>
    <mergeCell ref="K10:AJ10"/>
    <mergeCell ref="AN10:AO10"/>
    <mergeCell ref="AS10:BD10"/>
    <mergeCell ref="D21:BE21"/>
    <mergeCell ref="D22:BC22"/>
    <mergeCell ref="D24:AM24"/>
    <mergeCell ref="AO24:BC24"/>
    <mergeCell ref="D25:AM25"/>
    <mergeCell ref="AO25:BC25"/>
    <mergeCell ref="D18:H18"/>
    <mergeCell ref="I18:N18"/>
    <mergeCell ref="O18:AK18"/>
    <mergeCell ref="AO18:BF18"/>
    <mergeCell ref="D19:H19"/>
    <mergeCell ref="J19:L19"/>
    <mergeCell ref="O19:AN19"/>
    <mergeCell ref="AQ19:BC19"/>
    <mergeCell ref="D30:I30"/>
    <mergeCell ref="J30:X30"/>
    <mergeCell ref="Y30:AH30"/>
    <mergeCell ref="AI30:BC30"/>
    <mergeCell ref="D31:I31"/>
    <mergeCell ref="J31:X31"/>
    <mergeCell ref="Y31:AH31"/>
    <mergeCell ref="AI31:BC31"/>
    <mergeCell ref="D27:BC27"/>
    <mergeCell ref="D28:X28"/>
    <mergeCell ref="Y28:BC28"/>
    <mergeCell ref="D29:I29"/>
    <mergeCell ref="J29:X29"/>
    <mergeCell ref="Y29:AH29"/>
    <mergeCell ref="AI29:BC29"/>
    <mergeCell ref="D34:I34"/>
    <mergeCell ref="J34:X34"/>
    <mergeCell ref="Y34:AH34"/>
    <mergeCell ref="AI34:BC34"/>
    <mergeCell ref="D35:BC36"/>
    <mergeCell ref="D37:BC37"/>
    <mergeCell ref="D32:I32"/>
    <mergeCell ref="J32:X32"/>
    <mergeCell ref="Y32:AH32"/>
    <mergeCell ref="AI32:BC32"/>
    <mergeCell ref="D33:I33"/>
    <mergeCell ref="J33:X33"/>
    <mergeCell ref="Y33:AH33"/>
    <mergeCell ref="AI33:BC33"/>
    <mergeCell ref="BM44:BO45"/>
    <mergeCell ref="Z45:AK45"/>
    <mergeCell ref="BU45:BU46"/>
    <mergeCell ref="BV45:BV46"/>
    <mergeCell ref="D46:G46"/>
    <mergeCell ref="A47:H47"/>
    <mergeCell ref="AB47:AK47"/>
    <mergeCell ref="D38:BC38"/>
    <mergeCell ref="D39:BC39"/>
    <mergeCell ref="D40:BC40"/>
    <mergeCell ref="D41:BC41"/>
    <mergeCell ref="D42:BC42"/>
    <mergeCell ref="A44:BG44"/>
    <mergeCell ref="AJ48:AK48"/>
    <mergeCell ref="A49:F49"/>
    <mergeCell ref="Z49:Z58"/>
    <mergeCell ref="AA49:AA50"/>
    <mergeCell ref="AB49:AC50"/>
    <mergeCell ref="AD49:AE50"/>
    <mergeCell ref="AF49:AG50"/>
    <mergeCell ref="AH49:AI50"/>
    <mergeCell ref="AJ49:AK50"/>
    <mergeCell ref="R51:W51"/>
    <mergeCell ref="A48:F48"/>
    <mergeCell ref="I48:X48"/>
    <mergeCell ref="AB48:AC48"/>
    <mergeCell ref="AD48:AE48"/>
    <mergeCell ref="AF48:AG48"/>
    <mergeCell ref="AH48:AI48"/>
    <mergeCell ref="AN51:AZ51"/>
    <mergeCell ref="D52:I52"/>
    <mergeCell ref="R52:W52"/>
    <mergeCell ref="AN52:AZ53"/>
    <mergeCell ref="R53:W53"/>
    <mergeCell ref="AA53:AA54"/>
    <mergeCell ref="AB53:AC54"/>
    <mergeCell ref="AD53:AE54"/>
    <mergeCell ref="AF53:AG54"/>
    <mergeCell ref="AH53:AI54"/>
    <mergeCell ref="AA51:AA52"/>
    <mergeCell ref="AB51:AC52"/>
    <mergeCell ref="AD51:AE52"/>
    <mergeCell ref="AF51:AG52"/>
    <mergeCell ref="AH51:AI52"/>
    <mergeCell ref="AJ51:AK52"/>
    <mergeCell ref="AJ53:AK54"/>
    <mergeCell ref="J54:P54"/>
    <mergeCell ref="R54:W54"/>
    <mergeCell ref="R55:W55"/>
    <mergeCell ref="AA55:AA56"/>
    <mergeCell ref="AB55:AC56"/>
    <mergeCell ref="AD55:AE56"/>
    <mergeCell ref="AF55:AG56"/>
    <mergeCell ref="AH55:AI56"/>
    <mergeCell ref="AJ55:AK56"/>
    <mergeCell ref="J63:P63"/>
    <mergeCell ref="R63:W63"/>
    <mergeCell ref="R64:W64"/>
    <mergeCell ref="F65:G65"/>
    <mergeCell ref="H65:I65"/>
    <mergeCell ref="A68:BG68"/>
    <mergeCell ref="AH57:AI58"/>
    <mergeCell ref="AJ57:AK58"/>
    <mergeCell ref="I58:X58"/>
    <mergeCell ref="R59:W59"/>
    <mergeCell ref="D61:I61"/>
    <mergeCell ref="R62:W62"/>
    <mergeCell ref="A57:H57"/>
    <mergeCell ref="I57:T57"/>
    <mergeCell ref="AA57:AA58"/>
    <mergeCell ref="AB57:AC58"/>
    <mergeCell ref="AD57:AE58"/>
    <mergeCell ref="AF57:AG58"/>
    <mergeCell ref="J73:R73"/>
    <mergeCell ref="W73:AF73"/>
    <mergeCell ref="A79:BG79"/>
    <mergeCell ref="B81:I81"/>
    <mergeCell ref="J81:W81"/>
    <mergeCell ref="X81:Y81"/>
    <mergeCell ref="Z81:AA81"/>
    <mergeCell ref="AB81:AC81"/>
    <mergeCell ref="AD81:AE81"/>
    <mergeCell ref="AF81:AG81"/>
    <mergeCell ref="AH81:AI81"/>
    <mergeCell ref="AJ81:AK81"/>
    <mergeCell ref="B82:B84"/>
    <mergeCell ref="C82:E82"/>
    <mergeCell ref="F82:I82"/>
    <mergeCell ref="J82:W84"/>
    <mergeCell ref="X82:Y84"/>
    <mergeCell ref="Z82:AA84"/>
    <mergeCell ref="AB82:AC84"/>
    <mergeCell ref="AD82:AE84"/>
    <mergeCell ref="BX82:BX86"/>
    <mergeCell ref="C83:E83"/>
    <mergeCell ref="F83:I83"/>
    <mergeCell ref="C84:E84"/>
    <mergeCell ref="F84:I84"/>
    <mergeCell ref="AB85:AC87"/>
    <mergeCell ref="AD85:AE87"/>
    <mergeCell ref="AF82:AG84"/>
    <mergeCell ref="AH82:AI84"/>
    <mergeCell ref="AJ82:AK84"/>
    <mergeCell ref="AL82:AL84"/>
    <mergeCell ref="AM82:AM84"/>
    <mergeCell ref="AN82:AN84"/>
    <mergeCell ref="B85:B87"/>
    <mergeCell ref="C85:E85"/>
    <mergeCell ref="F85:I85"/>
    <mergeCell ref="J85:W87"/>
    <mergeCell ref="X85:Y87"/>
    <mergeCell ref="Z85:AA87"/>
    <mergeCell ref="AO82:AO84"/>
    <mergeCell ref="AP82:AP84"/>
    <mergeCell ref="AQ82:AQ93"/>
    <mergeCell ref="AO85:AO87"/>
    <mergeCell ref="AP85:AP87"/>
    <mergeCell ref="C86:E86"/>
    <mergeCell ref="F86:I86"/>
    <mergeCell ref="C87:E87"/>
    <mergeCell ref="F87:I87"/>
    <mergeCell ref="AF85:AG87"/>
    <mergeCell ref="AH85:AI87"/>
    <mergeCell ref="AJ85:AK87"/>
    <mergeCell ref="AL85:AL87"/>
    <mergeCell ref="AM85:AM87"/>
    <mergeCell ref="AN85:AN87"/>
    <mergeCell ref="AP88:AP90"/>
    <mergeCell ref="C89:E89"/>
    <mergeCell ref="F89:I89"/>
    <mergeCell ref="C90:E90"/>
    <mergeCell ref="F90:I90"/>
    <mergeCell ref="AB88:AC90"/>
    <mergeCell ref="AD88:AE90"/>
    <mergeCell ref="AF88:AG90"/>
    <mergeCell ref="AH88:AI90"/>
    <mergeCell ref="AJ88:AK90"/>
    <mergeCell ref="AL88:AL90"/>
    <mergeCell ref="C88:E88"/>
    <mergeCell ref="F88:I88"/>
    <mergeCell ref="J88:W90"/>
    <mergeCell ref="X88:Y90"/>
    <mergeCell ref="Z88:AA90"/>
    <mergeCell ref="B91:B93"/>
    <mergeCell ref="C91:E91"/>
    <mergeCell ref="F91:I91"/>
    <mergeCell ref="J91:W93"/>
    <mergeCell ref="X91:Y93"/>
    <mergeCell ref="Z91:AA93"/>
    <mergeCell ref="AM88:AM90"/>
    <mergeCell ref="AN88:AN90"/>
    <mergeCell ref="AO88:AO90"/>
    <mergeCell ref="B88:B90"/>
    <mergeCell ref="AM91:AM93"/>
    <mergeCell ref="AN91:AN93"/>
    <mergeCell ref="AO91:AO93"/>
    <mergeCell ref="AP91:AP93"/>
    <mergeCell ref="C92:E92"/>
    <mergeCell ref="F92:I92"/>
    <mergeCell ref="C93:E93"/>
    <mergeCell ref="F93:I93"/>
    <mergeCell ref="AB91:AC93"/>
    <mergeCell ref="AD91:AE93"/>
    <mergeCell ref="AF91:AG93"/>
    <mergeCell ref="AH91:AI93"/>
    <mergeCell ref="AJ91:AK93"/>
    <mergeCell ref="AL91:AL93"/>
    <mergeCell ref="AF95:AG95"/>
    <mergeCell ref="AH95:AI95"/>
    <mergeCell ref="AJ95:AK95"/>
    <mergeCell ref="B96:B98"/>
    <mergeCell ref="C96:E96"/>
    <mergeCell ref="F96:I96"/>
    <mergeCell ref="J96:W98"/>
    <mergeCell ref="X96:Y98"/>
    <mergeCell ref="Z96:AA98"/>
    <mergeCell ref="AB96:AC98"/>
    <mergeCell ref="B95:I95"/>
    <mergeCell ref="J95:W95"/>
    <mergeCell ref="X95:Y95"/>
    <mergeCell ref="Z95:AA95"/>
    <mergeCell ref="AB95:AC95"/>
    <mergeCell ref="AD95:AE95"/>
    <mergeCell ref="Z99:AA101"/>
    <mergeCell ref="AN96:AN98"/>
    <mergeCell ref="AO96:AO98"/>
    <mergeCell ref="AP96:AP98"/>
    <mergeCell ref="AQ96:AQ107"/>
    <mergeCell ref="BX96:BX100"/>
    <mergeCell ref="C97:E97"/>
    <mergeCell ref="F97:I97"/>
    <mergeCell ref="C98:E98"/>
    <mergeCell ref="F98:I98"/>
    <mergeCell ref="AB99:AC101"/>
    <mergeCell ref="AD96:AE98"/>
    <mergeCell ref="AF96:AG98"/>
    <mergeCell ref="AH96:AI98"/>
    <mergeCell ref="AJ96:AK98"/>
    <mergeCell ref="AL96:AL98"/>
    <mergeCell ref="AM96:AM98"/>
    <mergeCell ref="B102:B104"/>
    <mergeCell ref="C102:E102"/>
    <mergeCell ref="F102:I102"/>
    <mergeCell ref="J102:W104"/>
    <mergeCell ref="X102:Y104"/>
    <mergeCell ref="Z102:AA104"/>
    <mergeCell ref="AN99:AN101"/>
    <mergeCell ref="AO99:AO101"/>
    <mergeCell ref="AP99:AP101"/>
    <mergeCell ref="C100:E100"/>
    <mergeCell ref="F100:I100"/>
    <mergeCell ref="C101:E101"/>
    <mergeCell ref="F101:I101"/>
    <mergeCell ref="AD99:AE101"/>
    <mergeCell ref="AF99:AG101"/>
    <mergeCell ref="AH99:AI101"/>
    <mergeCell ref="AJ99:AK101"/>
    <mergeCell ref="AL99:AL101"/>
    <mergeCell ref="AM99:AM101"/>
    <mergeCell ref="B99:B101"/>
    <mergeCell ref="C99:E99"/>
    <mergeCell ref="F99:I99"/>
    <mergeCell ref="J99:W101"/>
    <mergeCell ref="X99:Y101"/>
    <mergeCell ref="AM102:AM104"/>
    <mergeCell ref="AN102:AN104"/>
    <mergeCell ref="AO102:AO104"/>
    <mergeCell ref="AP102:AP104"/>
    <mergeCell ref="C103:E103"/>
    <mergeCell ref="F103:I103"/>
    <mergeCell ref="C104:E104"/>
    <mergeCell ref="F104:I104"/>
    <mergeCell ref="AB102:AC104"/>
    <mergeCell ref="AD102:AE104"/>
    <mergeCell ref="AF102:AG104"/>
    <mergeCell ref="AH102:AI104"/>
    <mergeCell ref="AJ102:AK104"/>
    <mergeCell ref="AL102:AL104"/>
    <mergeCell ref="BO113:BQ113"/>
    <mergeCell ref="A114:BG114"/>
    <mergeCell ref="AM105:AM107"/>
    <mergeCell ref="AN105:AN107"/>
    <mergeCell ref="AO105:AO107"/>
    <mergeCell ref="AP105:AP107"/>
    <mergeCell ref="C106:E106"/>
    <mergeCell ref="F106:I106"/>
    <mergeCell ref="C107:E107"/>
    <mergeCell ref="F107:I107"/>
    <mergeCell ref="AB105:AC107"/>
    <mergeCell ref="AD105:AE107"/>
    <mergeCell ref="AF105:AG107"/>
    <mergeCell ref="AH105:AI107"/>
    <mergeCell ref="AJ105:AK107"/>
    <mergeCell ref="AL105:AL107"/>
    <mergeCell ref="B105:B107"/>
    <mergeCell ref="C105:E105"/>
    <mergeCell ref="F105:I105"/>
    <mergeCell ref="J105:W107"/>
    <mergeCell ref="X105:Y107"/>
    <mergeCell ref="Z105:AA107"/>
    <mergeCell ref="BM115:BM117"/>
    <mergeCell ref="C116:R116"/>
    <mergeCell ref="B118:F118"/>
    <mergeCell ref="L118:P118"/>
    <mergeCell ref="Q118:R118"/>
    <mergeCell ref="Z122:AK122"/>
    <mergeCell ref="P110:AB110"/>
    <mergeCell ref="AC110:AN110"/>
    <mergeCell ref="P111:AB111"/>
    <mergeCell ref="AC111:AN111"/>
    <mergeCell ref="D123:G123"/>
    <mergeCell ref="R124:W124"/>
    <mergeCell ref="AB124:AK124"/>
    <mergeCell ref="BM124:BO125"/>
    <mergeCell ref="R125:W125"/>
    <mergeCell ref="AB125:AC125"/>
    <mergeCell ref="AD125:AE125"/>
    <mergeCell ref="AF125:AG125"/>
    <mergeCell ref="AH125:AI125"/>
    <mergeCell ref="AJ125:AK125"/>
    <mergeCell ref="BU125:BU126"/>
    <mergeCell ref="BV125:BV126"/>
    <mergeCell ref="E126:P126"/>
    <mergeCell ref="R126:W126"/>
    <mergeCell ref="Z126:Z135"/>
    <mergeCell ref="AA126:AA127"/>
    <mergeCell ref="AB126:AC127"/>
    <mergeCell ref="AD126:AE127"/>
    <mergeCell ref="AF126:AG127"/>
    <mergeCell ref="AH126:AI127"/>
    <mergeCell ref="AJ126:AK127"/>
    <mergeCell ref="R127:W127"/>
    <mergeCell ref="AN127:AZ127"/>
    <mergeCell ref="J128:P128"/>
    <mergeCell ref="R128:W128"/>
    <mergeCell ref="AA128:AA129"/>
    <mergeCell ref="AB128:AC129"/>
    <mergeCell ref="AD128:AE129"/>
    <mergeCell ref="AF128:AG129"/>
    <mergeCell ref="AH128:AI129"/>
    <mergeCell ref="R131:W131"/>
    <mergeCell ref="R132:W132"/>
    <mergeCell ref="AA132:AA133"/>
    <mergeCell ref="AB132:AC133"/>
    <mergeCell ref="AD132:AE133"/>
    <mergeCell ref="AF132:AG133"/>
    <mergeCell ref="AJ128:AK129"/>
    <mergeCell ref="AN128:AZ129"/>
    <mergeCell ref="BN129:BP129"/>
    <mergeCell ref="AA130:AA131"/>
    <mergeCell ref="AB130:AC131"/>
    <mergeCell ref="AD130:AE131"/>
    <mergeCell ref="AF130:AG131"/>
    <mergeCell ref="AH130:AI131"/>
    <mergeCell ref="AJ130:AK131"/>
    <mergeCell ref="AH132:AI133"/>
    <mergeCell ref="AJ132:AK133"/>
    <mergeCell ref="R133:W133"/>
    <mergeCell ref="R134:W134"/>
    <mergeCell ref="AA134:AA135"/>
    <mergeCell ref="AB134:AC135"/>
    <mergeCell ref="AD134:AE135"/>
    <mergeCell ref="AF134:AG135"/>
    <mergeCell ref="AH134:AI135"/>
    <mergeCell ref="AJ134:AK135"/>
    <mergeCell ref="J135:P135"/>
    <mergeCell ref="R135:W135"/>
    <mergeCell ref="A139:BG139"/>
    <mergeCell ref="D143:K143"/>
    <mergeCell ref="D144:K144"/>
    <mergeCell ref="L144:AG144"/>
    <mergeCell ref="AH144:AM144"/>
    <mergeCell ref="AO144:AQ144"/>
    <mergeCell ref="AR144:AU144"/>
    <mergeCell ref="AO145:AQ147"/>
    <mergeCell ref="AR145:AU147"/>
    <mergeCell ref="E146:F146"/>
    <mergeCell ref="G146:K146"/>
    <mergeCell ref="E147:F147"/>
    <mergeCell ref="G147:K147"/>
    <mergeCell ref="D145:D147"/>
    <mergeCell ref="E145:F145"/>
    <mergeCell ref="G145:K145"/>
    <mergeCell ref="L145:AG147"/>
    <mergeCell ref="AH145:AM147"/>
    <mergeCell ref="AN145:AN147"/>
    <mergeCell ref="AO148:AQ150"/>
    <mergeCell ref="AR148:AU150"/>
    <mergeCell ref="E149:F149"/>
    <mergeCell ref="G149:K149"/>
    <mergeCell ref="E150:F150"/>
    <mergeCell ref="G150:K150"/>
    <mergeCell ref="D148:D150"/>
    <mergeCell ref="E148:F148"/>
    <mergeCell ref="G148:K148"/>
    <mergeCell ref="L148:AG150"/>
    <mergeCell ref="AH148:AM150"/>
    <mergeCell ref="AN148:AN150"/>
    <mergeCell ref="AO151:AQ153"/>
    <mergeCell ref="AR151:AU153"/>
    <mergeCell ref="E152:F152"/>
    <mergeCell ref="G152:K152"/>
    <mergeCell ref="E153:F153"/>
    <mergeCell ref="G153:K153"/>
    <mergeCell ref="D151:D153"/>
    <mergeCell ref="E151:F151"/>
    <mergeCell ref="G151:K151"/>
    <mergeCell ref="L151:AG153"/>
    <mergeCell ref="AH151:AM153"/>
    <mergeCell ref="AN151:AN153"/>
    <mergeCell ref="G157:K157"/>
    <mergeCell ref="A159:BG159"/>
    <mergeCell ref="D162:K162"/>
    <mergeCell ref="L162:AD162"/>
    <mergeCell ref="AE162:BA162"/>
    <mergeCell ref="D163:K165"/>
    <mergeCell ref="L163:AD165"/>
    <mergeCell ref="AE163:BA165"/>
    <mergeCell ref="AO154:AQ156"/>
    <mergeCell ref="AR154:AU156"/>
    <mergeCell ref="E155:F155"/>
    <mergeCell ref="G155:K155"/>
    <mergeCell ref="E156:F156"/>
    <mergeCell ref="G156:K156"/>
    <mergeCell ref="D154:D156"/>
    <mergeCell ref="E154:F154"/>
    <mergeCell ref="G154:K154"/>
    <mergeCell ref="L154:AG156"/>
    <mergeCell ref="AH154:AM156"/>
    <mergeCell ref="AN154:AN156"/>
    <mergeCell ref="AK176:AR177"/>
    <mergeCell ref="O178:AJ179"/>
    <mergeCell ref="AK178:AR179"/>
    <mergeCell ref="O180:AJ181"/>
    <mergeCell ref="AK180:AR181"/>
    <mergeCell ref="A168:BG168"/>
    <mergeCell ref="G171:N171"/>
    <mergeCell ref="O171:AJ171"/>
    <mergeCell ref="AK171:AR171"/>
    <mergeCell ref="G172:N181"/>
    <mergeCell ref="O172:AJ173"/>
    <mergeCell ref="AK172:AR173"/>
    <mergeCell ref="O174:AJ175"/>
    <mergeCell ref="AK174:AR175"/>
    <mergeCell ref="O176:AJ177"/>
  </mergeCells>
  <conditionalFormatting sqref="AK13:AL13">
    <cfRule type="expression" dxfId="392" priority="60">
      <formula>$BN$185=1</formula>
    </cfRule>
  </conditionalFormatting>
  <conditionalFormatting sqref="AQ19">
    <cfRule type="expression" dxfId="391" priority="59">
      <formula>$AK$13&lt;&gt;1</formula>
    </cfRule>
  </conditionalFormatting>
  <conditionalFormatting sqref="G49:W49">
    <cfRule type="expression" dxfId="390" priority="58">
      <formula>$I$48&lt;&gt;""</formula>
    </cfRule>
  </conditionalFormatting>
  <conditionalFormatting sqref="D61">
    <cfRule type="expression" dxfId="389" priority="57">
      <formula>$AK$13&lt;&gt;1</formula>
    </cfRule>
  </conditionalFormatting>
  <conditionalFormatting sqref="B82:E82 B83:B93">
    <cfRule type="expression" dxfId="388" priority="56">
      <formula>$AK$13&lt;&gt;4</formula>
    </cfRule>
  </conditionalFormatting>
  <conditionalFormatting sqref="C97:E107">
    <cfRule type="expression" dxfId="387" priority="52">
      <formula>$AK$13&lt;&gt;4</formula>
    </cfRule>
  </conditionalFormatting>
  <conditionalFormatting sqref="F97:I107">
    <cfRule type="expression" dxfId="386" priority="50">
      <formula>$AK$13&lt;&gt;4</formula>
    </cfRule>
  </conditionalFormatting>
  <conditionalFormatting sqref="C83:E93">
    <cfRule type="expression" dxfId="385" priority="55">
      <formula>$AK$13&lt;&gt;4</formula>
    </cfRule>
  </conditionalFormatting>
  <conditionalFormatting sqref="F83:I93">
    <cfRule type="expression" dxfId="384" priority="54">
      <formula>$AK$13&lt;&gt;4</formula>
    </cfRule>
  </conditionalFormatting>
  <conditionalFormatting sqref="B96:E96 B97:B107">
    <cfRule type="expression" dxfId="383" priority="53">
      <formula>$AK$13&lt;&gt;4</formula>
    </cfRule>
  </conditionalFormatting>
  <conditionalFormatting sqref="F96:I96">
    <cfRule type="expression" dxfId="382" priority="51">
      <formula>$AK$13&lt;&gt;4</formula>
    </cfRule>
  </conditionalFormatting>
  <conditionalFormatting sqref="B95:I95">
    <cfRule type="expression" dxfId="381" priority="49">
      <formula>$AK$13&lt;&gt;4</formula>
    </cfRule>
  </conditionalFormatting>
  <conditionalFormatting sqref="G145:K156">
    <cfRule type="expression" dxfId="380" priority="47">
      <formula>$AK$13&lt;&gt;4</formula>
    </cfRule>
    <cfRule type="expression" dxfId="379" priority="48">
      <formula>$AK$13&lt;&gt;4</formula>
    </cfRule>
  </conditionalFormatting>
  <conditionalFormatting sqref="F82:I82">
    <cfRule type="expression" dxfId="378" priority="46">
      <formula>$AK$13&lt;&gt;4</formula>
    </cfRule>
  </conditionalFormatting>
  <conditionalFormatting sqref="D145:F145 D146:D156">
    <cfRule type="expression" dxfId="377" priority="45">
      <formula>$AK$13&lt;&gt;4</formula>
    </cfRule>
  </conditionalFormatting>
  <conditionalFormatting sqref="E146:F156">
    <cfRule type="expression" dxfId="376" priority="44">
      <formula>$AK$13&lt;&gt;4</formula>
    </cfRule>
  </conditionalFormatting>
  <conditionalFormatting sqref="D144:K144">
    <cfRule type="expression" dxfId="375" priority="43">
      <formula>$AK$13&lt;&gt;4</formula>
    </cfRule>
  </conditionalFormatting>
  <conditionalFormatting sqref="D142:K143">
    <cfRule type="expression" dxfId="374" priority="42">
      <formula>$AK$13&lt;&gt;4</formula>
    </cfRule>
  </conditionalFormatting>
  <conditionalFormatting sqref="L143">
    <cfRule type="expression" dxfId="373" priority="41">
      <formula>$AK$13&lt;&gt;4</formula>
    </cfRule>
  </conditionalFormatting>
  <conditionalFormatting sqref="AN52:AZ53">
    <cfRule type="expression" dxfId="372" priority="40">
      <formula>$AN$52="Extrema"</formula>
    </cfRule>
  </conditionalFormatting>
  <conditionalFormatting sqref="AN128:AZ129">
    <cfRule type="expression" dxfId="371" priority="36">
      <formula>$AN$128="Extrema"</formula>
    </cfRule>
  </conditionalFormatting>
  <conditionalFormatting sqref="I58:X58">
    <cfRule type="expression" dxfId="370" priority="32">
      <formula>$AK$13=1</formula>
    </cfRule>
  </conditionalFormatting>
  <conditionalFormatting sqref="B81:I81">
    <cfRule type="expression" dxfId="369" priority="22">
      <formula>$AK$13&lt;&gt;4</formula>
    </cfRule>
  </conditionalFormatting>
  <conditionalFormatting sqref="N72:Q72 W73">
    <cfRule type="expression" dxfId="368" priority="63">
      <formula>#REF!="X"</formula>
    </cfRule>
  </conditionalFormatting>
  <dataValidations count="45">
    <dataValidation type="list" allowBlank="1" showInputMessage="1" showErrorMessage="1" sqref="AN82:AN93 AN96:AN107">
      <formula1>Pregunta9</formula1>
    </dataValidation>
    <dataValidation type="list" allowBlank="1" showInputMessage="1" showErrorMessage="1" sqref="W73:AF73">
      <formula1>Opciones_de_tratamiento</formula1>
    </dataValidation>
    <dataValidation type="list" allowBlank="1" showInputMessage="1" showErrorMessage="1" sqref="L163:AD165">
      <formula1>Mecanismos_de_deteccion</formula1>
    </dataValidation>
    <dataValidation type="list" allowBlank="1" showInputMessage="1" showErrorMessage="1" sqref="AL82:AL93 AL96:AL107">
      <formula1>Pregunta8</formula1>
    </dataValidation>
    <dataValidation type="list" allowBlank="1" showInputMessage="1" showErrorMessage="1" sqref="AJ82:AK93 AJ96:AK107">
      <formula1>Pregunta7</formula1>
    </dataValidation>
    <dataValidation type="list" allowBlank="1" showInputMessage="1" showErrorMessage="1" sqref="AH82:AI93 AH96:AI107">
      <formula1>Pregunta6</formula1>
    </dataValidation>
    <dataValidation type="list" allowBlank="1" showInputMessage="1" showErrorMessage="1" sqref="AF82:AG93 AF96:AG107">
      <formula1>Pregunta5</formula1>
    </dataValidation>
    <dataValidation type="list" allowBlank="1" showInputMessage="1" showErrorMessage="1" sqref="AD82:AE93 AD96:AE107">
      <formula1>Pregunta4</formula1>
    </dataValidation>
    <dataValidation type="list" allowBlank="1" showInputMessage="1" showErrorMessage="1" sqref="AB82:AC93 AB96:AC107">
      <formula1>Pregunta3</formula1>
    </dataValidation>
    <dataValidation type="list" allowBlank="1" showInputMessage="1" showErrorMessage="1" sqref="Z82:AA93 Z96:AA107">
      <formula1>Pregunta2</formula1>
    </dataValidation>
    <dataValidation type="list" allowBlank="1" showInputMessage="1" showErrorMessage="1" sqref="X82:Y93 X96:Y107">
      <formula1>Pregunta1</formula1>
    </dataValidation>
    <dataValidation type="list" allowBlank="1" showInputMessage="1" showErrorMessage="1" sqref="K6:BD6">
      <formula1>Proceso</formula1>
    </dataValidation>
    <dataValidation type="list" allowBlank="1" showInputMessage="1" showErrorMessage="1" sqref="Y30:AH34">
      <formula1>IF($AK$13&lt;&gt;4,Agente_generador_externas,Amenaza)</formula1>
    </dataValidation>
    <dataValidation type="list" allowBlank="1" showInputMessage="1" showErrorMessage="1" sqref="D30:I34">
      <formula1>IF($AK$13&lt;&gt;4,Agente_generador_internas,Amenaza)</formula1>
    </dataValidation>
    <dataValidation type="date" errorStyle="information" operator="greaterThan" allowBlank="1" showInputMessage="1" showErrorMessage="1" error="Debe ser formato dd/mm/aaaa" sqref="AV145:BC156">
      <formula1>43510</formula1>
    </dataValidation>
    <dataValidation type="list" allowBlank="1" showInputMessage="1" showErrorMessage="1" sqref="G156:K156">
      <formula1>INDIRECT($G$155)</formula1>
    </dataValidation>
    <dataValidation type="list" allowBlank="1" showInputMessage="1" showErrorMessage="1" sqref="G155:K155">
      <formula1>INDIRECT($G$154)</formula1>
    </dataValidation>
    <dataValidation type="list" allowBlank="1" showInputMessage="1" showErrorMessage="1" sqref="G153:K153">
      <formula1>INDIRECT($G$152)</formula1>
    </dataValidation>
    <dataValidation type="list" allowBlank="1" showInputMessage="1" showErrorMessage="1" sqref="G150:K150">
      <formula1>INDIRECT($G$149)</formula1>
    </dataValidation>
    <dataValidation type="list" allowBlank="1" showInputMessage="1" showErrorMessage="1" sqref="G149:K149">
      <formula1>INDIRECT($G$148)</formula1>
    </dataValidation>
    <dataValidation type="list" allowBlank="1" showInputMessage="1" showErrorMessage="1" sqref="G147:K147">
      <formula1>INDIRECT($G$146)</formula1>
    </dataValidation>
    <dataValidation type="list" allowBlank="1" showInputMessage="1" showErrorMessage="1" sqref="G146:K146">
      <formula1>INDIRECT($G$145)</formula1>
    </dataValidation>
    <dataValidation type="list" allowBlank="1" showInputMessage="1" showErrorMessage="1" sqref="H157:K158">
      <formula1>INDIRECT($F$155)</formula1>
    </dataValidation>
    <dataValidation type="list" allowBlank="1" showInputMessage="1" showErrorMessage="1" sqref="F107:I107">
      <formula1>INDIRECT($F$106)</formula1>
    </dataValidation>
    <dataValidation type="list" allowBlank="1" showInputMessage="1" showErrorMessage="1" sqref="F106:I106">
      <formula1>INDIRECT($F$105)</formula1>
    </dataValidation>
    <dataValidation type="list" allowBlank="1" showInputMessage="1" showErrorMessage="1" sqref="F104:I104">
      <formula1>INDIRECT($F$103)</formula1>
    </dataValidation>
    <dataValidation type="list" allowBlank="1" showInputMessage="1" showErrorMessage="1" sqref="F103:I103">
      <formula1>INDIRECT($F$102)</formula1>
    </dataValidation>
    <dataValidation type="list" allowBlank="1" showInputMessage="1" showErrorMessage="1" sqref="F101:I101">
      <formula1>INDIRECT($F$100)</formula1>
    </dataValidation>
    <dataValidation type="list" allowBlank="1" showInputMessage="1" showErrorMessage="1" sqref="F100:I100">
      <formula1>INDIRECT($F$99)</formula1>
    </dataValidation>
    <dataValidation type="list" allowBlank="1" showInputMessage="1" showErrorMessage="1" sqref="F98:I98">
      <formula1>INDIRECT($F$97)</formula1>
    </dataValidation>
    <dataValidation type="list" allowBlank="1" showInputMessage="1" showErrorMessage="1" sqref="F97:I97">
      <formula1>INDIRECT($F$96)</formula1>
    </dataValidation>
    <dataValidation type="list" allowBlank="1" showInputMessage="1" showErrorMessage="1" sqref="F93:I93">
      <formula1>INDIRECT($F$92)</formula1>
    </dataValidation>
    <dataValidation type="list" allowBlank="1" showInputMessage="1" showErrorMessage="1" sqref="F92:I92">
      <formula1>INDIRECT($F$91)</formula1>
    </dataValidation>
    <dataValidation type="list" allowBlank="1" showInputMessage="1" showErrorMessage="1" sqref="F90:I90">
      <formula1>INDIRECT($F$89)</formula1>
    </dataValidation>
    <dataValidation type="list" allowBlank="1" showInputMessage="1" showErrorMessage="1" sqref="F89:I89">
      <formula1>INDIRECT($F$88)</formula1>
    </dataValidation>
    <dataValidation type="list" allowBlank="1" showInputMessage="1" showErrorMessage="1" sqref="F87:I87">
      <formula1>INDIRECT($F$86)</formula1>
    </dataValidation>
    <dataValidation type="list" allowBlank="1" showInputMessage="1" showErrorMessage="1" sqref="F86:I86">
      <formula1>INDIRECT($F$85)</formula1>
    </dataValidation>
    <dataValidation type="list" allowBlank="1" showInputMessage="1" showErrorMessage="1" sqref="F84:I84">
      <formula1>INDIRECT($F$83)</formula1>
    </dataValidation>
    <dataValidation type="list" allowBlank="1" showInputMessage="1" showErrorMessage="1" sqref="F83:I83">
      <formula1>INDIRECT($F$82)</formula1>
    </dataValidation>
    <dataValidation type="list" allowBlank="1" showInputMessage="1" showErrorMessage="1" sqref="G152 F85 F88 F91 G145 F105 H151 G148 F96 F99 F102 G154 F82:I82">
      <formula1>dominios</formula1>
    </dataValidation>
    <dataValidation operator="greaterThan" allowBlank="1" showInputMessage="1" showErrorMessage="1" sqref="BA157:BD158"/>
    <dataValidation allowBlank="1" showInputMessage="1" showErrorMessage="1" prompt="Es una actividad del HACER del proceso en la que se debe ejercer un control para prevenir la materializacion de riesgo" sqref="D17 BD17"/>
    <dataValidation type="list" allowBlank="1" showInputMessage="1" showErrorMessage="1" sqref="I48">
      <formula1>Probabilidad_factibilidad</formula1>
    </dataValidation>
    <dataValidation type="list" allowBlank="1" showInputMessage="1" showErrorMessage="1" sqref="AJ73">
      <formula1>x</formula1>
    </dataValidation>
    <dataValidation type="list" allowBlank="1" showInputMessage="1" showErrorMessage="1" sqref="J19:L19">
      <formula1>Preposiciones</formula1>
    </dataValidation>
  </dataValidations>
  <hyperlinks>
    <hyperlink ref="I57:T57" location="Enc_Imp_Corrupción!D4" display="Enc_Imp_Corrupción!D4"/>
    <hyperlink ref="AQ19:BC19" location="Activos!X5" display="Activos!X5"/>
  </hyperlinks>
  <printOptions horizontalCentered="1" verticalCentered="1"/>
  <pageMargins left="0.19685039370078741" right="0.23622047244094491" top="0.19685039370078741" bottom="0.19685039370078741" header="0.31496062992125984" footer="0.31496062992125984"/>
  <pageSetup paperSize="14" scale="29" orientation="portrait" horizontalDpi="4294967294" verticalDpi="4294967294" r:id="rId1"/>
  <headerFooter>
    <oddFooter>&amp;R&amp;"Arial Narrow,Normal"&amp;7Fecha de versión: 10 de octubre de 2017</oddFooter>
  </headerFooter>
  <rowBreaks count="1" manualBreakCount="1">
    <brk id="139" max="5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" id="{0F61EC9D-C7DD-4C6A-BB94-2AD82530BCBD}">
            <xm:f>$AN$52=Datos!$U$5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38" id="{605A0658-4C64-4040-9FA6-2A2778A506F3}">
            <xm:f>$AN$52=Datos!$U$4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39" id="{8EB6755F-ED18-43DB-8BE3-4AB1F4EC19F3}">
            <xm:f>$AN$52=Datos!$U$3</xm:f>
            <x14:dxf>
              <fill>
                <patternFill>
                  <bgColor rgb="FFFFC000"/>
                </patternFill>
              </fill>
            </x14:dxf>
          </x14:cfRule>
          <xm:sqref>AN52:AZ53</xm:sqref>
        </x14:conditionalFormatting>
        <x14:conditionalFormatting xmlns:xm="http://schemas.microsoft.com/office/excel/2006/main">
          <x14:cfRule type="expression" priority="33" id="{74B8B860-17EC-4A27-A9AC-1ED0310670E2}">
            <xm:f>$AN$128=Datos!$U$5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34" id="{9EBFB8A0-1229-47AA-942A-C0A25DCA5EE2}">
            <xm:f>$AN$128=Datos!$U$4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35" id="{0F26E405-EE57-4481-B9E4-31A8D248A86B}">
            <xm:f>$AN$128=Datos!$U$3</xm:f>
            <x14:dxf>
              <fill>
                <patternFill>
                  <bgColor rgb="FFFFC000"/>
                </patternFill>
              </fill>
            </x14:dxf>
          </x14:cfRule>
          <xm:sqref>AN128:AZ129</xm:sqref>
        </x14:conditionalFormatting>
        <x14:conditionalFormatting xmlns:xm="http://schemas.microsoft.com/office/excel/2006/main">
          <x14:cfRule type="containsText" priority="29" operator="containsText" id="{A4134898-5040-4BF5-9583-858C1B0B9C0D}">
            <xm:f>NOT(ISERROR(SEARCH(Datos!$AR$4,AO82)))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30" operator="containsText" id="{2EDFA08A-453C-40A7-AF10-8ECB426BF147}">
            <xm:f>NOT(ISERROR(SEARCH(Datos!$AR$3,AO82)))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1" operator="containsText" id="{A1E90046-C67F-4E1D-8FAC-4584C47E7725}">
            <xm:f>NOT(ISERROR(SEARCH(Datos!$AR$2,AO82)))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AO82:AP87 AO88:AO93</xm:sqref>
        </x14:conditionalFormatting>
        <x14:conditionalFormatting xmlns:xm="http://schemas.microsoft.com/office/excel/2006/main">
          <x14:cfRule type="containsText" priority="26" operator="containsText" id="{514931B2-5634-410B-839E-7C16DD9F3F65}">
            <xm:f>NOT(ISERROR(SEARCH(Datos!$AR$4,AM82)))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7" operator="containsText" id="{F9027548-7BB5-4049-9FA5-7A33C8F0D8C7}">
            <xm:f>NOT(ISERROR(SEARCH(Datos!$AR$3,AM82)))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8" operator="containsText" id="{8B4828EC-B6D1-4C72-ACE9-B38C14D7EFCB}">
            <xm:f>NOT(ISERROR(SEARCH(Datos!$AR$2,AM82)))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AM82:AM93</xm:sqref>
        </x14:conditionalFormatting>
        <x14:conditionalFormatting xmlns:xm="http://schemas.microsoft.com/office/excel/2006/main">
          <x14:cfRule type="containsText" priority="23" operator="containsText" id="{9185B10D-D17E-4C4F-90AA-97428F9B1F69}">
            <xm:f>NOT(ISERROR(SEARCH(Datos!$AR$4,AQ82)))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4" operator="containsText" id="{87C86507-1837-4A56-A63D-C6B76EF5D1D5}">
            <xm:f>NOT(ISERROR(SEARCH(Datos!$AR$3,AQ82)))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5" operator="containsText" id="{C51E917D-1F53-4146-A208-7507499BC81F}">
            <xm:f>NOT(ISERROR(SEARCH(Datos!$AR$2,AQ82)))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AQ82</xm:sqref>
        </x14:conditionalFormatting>
        <x14:conditionalFormatting xmlns:xm="http://schemas.microsoft.com/office/excel/2006/main">
          <x14:cfRule type="expression" priority="61" id="{641F20DB-5CC4-475F-ABC6-71CD0886650B}">
            <xm:f>$AN$128='\Users\c.gbeltran\Backups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BA158 BA144:BC144 AV144:AY144 AR144</xm:sqref>
        </x14:conditionalFormatting>
        <x14:conditionalFormatting xmlns:xm="http://schemas.microsoft.com/office/excel/2006/main">
          <x14:cfRule type="expression" priority="62" id="{C3C5508E-5A84-4A21-979F-3178ECEE1478}">
            <xm:f>$AN$128='\Users\c.gbeltran\Backups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AW158</xm:sqref>
        </x14:conditionalFormatting>
        <x14:conditionalFormatting xmlns:xm="http://schemas.microsoft.com/office/excel/2006/main">
          <x14:cfRule type="containsText" priority="19" operator="containsText" id="{4AEEDB37-39A6-4033-AFBC-A439C6E6D89E}">
            <xm:f>NOT(ISERROR(SEARCH(Datos!$AR$4,P111)))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0" operator="containsText" id="{2C26637E-90CA-44A7-8B52-2F60185525A9}">
            <xm:f>NOT(ISERROR(SEARCH(Datos!$AR$3,P111)))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1" operator="containsText" id="{1FE476CA-8151-4527-8FC4-2BCA1E9206CF}">
            <xm:f>NOT(ISERROR(SEARCH(Datos!$AR$2,P111)))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P111</xm:sqref>
        </x14:conditionalFormatting>
        <x14:conditionalFormatting xmlns:xm="http://schemas.microsoft.com/office/excel/2006/main">
          <x14:cfRule type="containsText" priority="16" operator="containsText" id="{C90F8CF1-510D-47B8-9586-A5A46607BEFE}">
            <xm:f>NOT(ISERROR(SEARCH(Datos!$AR$4,AC111)))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7" operator="containsText" id="{99F5447C-8689-4A39-91BD-61D1E6C2138E}">
            <xm:f>NOT(ISERROR(SEARCH(Datos!$AR$3,AC111)))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8" operator="containsText" id="{92FA3820-126E-4C43-A70F-F3D42B25459F}">
            <xm:f>NOT(ISERROR(SEARCH(Datos!$AR$2,AC111)))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AC111</xm:sqref>
        </x14:conditionalFormatting>
        <x14:conditionalFormatting xmlns:xm="http://schemas.microsoft.com/office/excel/2006/main">
          <x14:cfRule type="containsText" priority="13" operator="containsText" id="{93DB7284-0D27-4415-8BD0-3490B6CB4FAC}">
            <xm:f>NOT(ISERROR(SEARCH(Datos!$AR$4,AP88)))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4" operator="containsText" id="{11B36713-D758-4108-A435-954214060763}">
            <xm:f>NOT(ISERROR(SEARCH(Datos!$AR$3,AP88)))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5" operator="containsText" id="{D3FEE179-C00D-4BBA-9BEA-F031CA477E5F}">
            <xm:f>NOT(ISERROR(SEARCH(Datos!$AR$2,AP88)))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AP88:AP93</xm:sqref>
        </x14:conditionalFormatting>
        <x14:conditionalFormatting xmlns:xm="http://schemas.microsoft.com/office/excel/2006/main">
          <x14:cfRule type="containsText" priority="10" operator="containsText" id="{E19F486E-7170-4B75-A3FB-D81BF8AD7167}">
            <xm:f>NOT(ISERROR(SEARCH(Datos!$AR$4,AO96)))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1" operator="containsText" id="{18A92C48-9B4C-473A-A89F-F9274A6FA74D}">
            <xm:f>NOT(ISERROR(SEARCH(Datos!$AR$3,AO96)))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2" operator="containsText" id="{203C52A1-C60D-4354-827B-4F07C5033D3C}">
            <xm:f>NOT(ISERROR(SEARCH(Datos!$AR$2,AO96)))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AO96:AP101 AO102:AO107</xm:sqref>
        </x14:conditionalFormatting>
        <x14:conditionalFormatting xmlns:xm="http://schemas.microsoft.com/office/excel/2006/main">
          <x14:cfRule type="containsText" priority="7" operator="containsText" id="{91A0B11C-990A-41F4-B106-9F97448F88C1}">
            <xm:f>NOT(ISERROR(SEARCH(Datos!$AR$4,AM96)))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8" operator="containsText" id="{1AA535FC-7FB8-4B45-BCAF-46C4CEEF0E20}">
            <xm:f>NOT(ISERROR(SEARCH(Datos!$AR$3,AM96)))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9" operator="containsText" id="{BAE333A4-35CC-44E0-90F1-26DA518EB504}">
            <xm:f>NOT(ISERROR(SEARCH(Datos!$AR$2,AM96)))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AM96:AM107</xm:sqref>
        </x14:conditionalFormatting>
        <x14:conditionalFormatting xmlns:xm="http://schemas.microsoft.com/office/excel/2006/main">
          <x14:cfRule type="containsText" priority="4" operator="containsText" id="{2147C784-E539-454B-A139-082356B19FA5}">
            <xm:f>NOT(ISERROR(SEARCH(Datos!$AR$4,AQ96)))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5" operator="containsText" id="{2F0375F9-4388-46D9-BCDF-0A866975BCA0}">
            <xm:f>NOT(ISERROR(SEARCH(Datos!$AR$3,AQ96)))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6" operator="containsText" id="{ACA91CF2-D731-4494-B976-7720698A164C}">
            <xm:f>NOT(ISERROR(SEARCH(Datos!$AR$2,AQ96)))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AQ96</xm:sqref>
        </x14:conditionalFormatting>
        <x14:conditionalFormatting xmlns:xm="http://schemas.microsoft.com/office/excel/2006/main">
          <x14:cfRule type="containsText" priority="1" operator="containsText" id="{0E8CB417-44A4-4FEE-B712-4F3088D89653}">
            <xm:f>NOT(ISERROR(SEARCH(Datos!$AR$4,AP102)))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" operator="containsText" id="{D012D97C-76A5-4829-931B-86E27BF969EC}">
            <xm:f>NOT(ISERROR(SEARCH(Datos!$AR$3,AP102)))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id="{DD1D7D45-C963-4EB0-9B3E-31BB37AA9D98}">
            <xm:f>NOT(ISERROR(SEARCH(Datos!$AR$2,AP102)))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AP102:AP107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IF(AM13=1,Categoría_corrupción,IF(AM13=2,Categoría_ambiental,IF(AM13=3, Categoría_gestión_procesos,IF(AM13=5,Datos!$AH$2,IF(AM13=4, Categoría_seguridad_información)))))</xm:f>
          </x14:formula1>
          <xm:sqref>E19:G19</xm:sqref>
        </x14:dataValidation>
        <x14:dataValidation type="list" allowBlank="1" showInputMessage="1" showErrorMessage="1">
          <x14:formula1>
            <xm:f>IF(AK13=1,Categoría_corrupción,IF(AK13=2,Categoría_ambiental,IF(AK13=3, Categoría_gestión_procesos,IF(AK13=5,Datos!$AH$2,IF(AK13=4, Categoría_seguridad_información)))))</xm:f>
          </x14:formula1>
          <xm:sqref>D19</xm:sqref>
        </x14:dataValidation>
        <x14:dataValidation type="list" allowBlank="1" showInputMessage="1" showErrorMessage="1">
          <x14:formula1>
            <xm:f>IF(AK$13=1,Datos!$AC$2:$AC$3,IF(AK$13=2,Categoría_ambiental,IF(AK13=3, Clase_riesgo,IF(AK$13=4, V13, IF(AK$13=5,Clase_riesgo)))))</xm:f>
          </x14:formula1>
          <xm:sqref>AO25:AP25</xm:sqref>
        </x14:dataValidation>
        <x14:dataValidation type="list" allowBlank="1" showInputMessage="1" showErrorMessage="1">
          <x14:formula1>
            <xm:f>IF(AQ13=1,Categoría_corrupción,IF(AQ13=2,Categoría_ambiental,IF(AQ13=3, Categoría_gestión_procesos,IF(AQ13=5,Datos!$AH$2,IF(AQ13=4, Categoría_seguridad_información)))))</xm:f>
          </x14:formula1>
          <xm:sqref>H19</xm:sqref>
        </x14:dataValidation>
        <x14:dataValidation type="list" allowBlank="1" showInputMessage="1" showErrorMessage="1">
          <x14:formula1>
            <xm:f>IF($J96&lt;&gt;"",Datos!$AG$2:$AG$6)</xm:f>
          </x14:formula1>
          <xm:sqref>AR96:BD107</xm:sqref>
        </x14:dataValidation>
        <x14:dataValidation type="list" allowBlank="1" showInputMessage="1" showErrorMessage="1">
          <x14:formula1>
            <xm:f>IF(AK13=1,"",Datos!$P$2:$P$6)</xm:f>
          </x14:formula1>
          <xm:sqref>I58</xm:sqref>
        </x14:dataValidation>
        <x14:dataValidation type="list" allowBlank="1" showInputMessage="1" showErrorMessage="1">
          <x14:formula1>
            <xm:f>Datos!$B$2:$B$6</xm:f>
          </x14:formula1>
          <xm:sqref>V13:AJ13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E194"/>
  <sheetViews>
    <sheetView showGridLines="0" view="pageBreakPreview" zoomScale="80" zoomScaleNormal="75" zoomScaleSheetLayoutView="80" zoomScalePageLayoutView="70" workbookViewId="0">
      <selection activeCell="P1" sqref="P1:BG4"/>
    </sheetView>
  </sheetViews>
  <sheetFormatPr baseColWidth="10" defaultColWidth="11.5703125" defaultRowHeight="15"/>
  <cols>
    <col min="1" max="1" width="2.85546875" style="230" customWidth="1"/>
    <col min="2" max="2" width="2.42578125" style="230" bestFit="1" customWidth="1"/>
    <col min="3" max="3" width="3.85546875" style="230" customWidth="1"/>
    <col min="4" max="4" width="3.5703125" style="230" customWidth="1"/>
    <col min="5" max="5" width="4.140625" style="230" customWidth="1"/>
    <col min="6" max="6" width="9.7109375" style="230" customWidth="1"/>
    <col min="7" max="7" width="10.42578125" style="230" customWidth="1"/>
    <col min="8" max="8" width="10.85546875" style="230" customWidth="1"/>
    <col min="9" max="9" width="13.140625" style="230" customWidth="1"/>
    <col min="10" max="10" width="9.5703125" style="230" customWidth="1"/>
    <col min="11" max="11" width="5" style="230" customWidth="1"/>
    <col min="12" max="12" width="3.28515625" style="230" customWidth="1"/>
    <col min="13" max="15" width="4.7109375" style="230" customWidth="1"/>
    <col min="16" max="16" width="2.7109375" style="230" customWidth="1"/>
    <col min="17" max="18" width="5.28515625" style="230" customWidth="1"/>
    <col min="19" max="19" width="3.7109375" style="230" customWidth="1"/>
    <col min="20" max="20" width="2.7109375" style="230" customWidth="1"/>
    <col min="21" max="21" width="4.28515625" style="230" customWidth="1"/>
    <col min="22" max="22" width="3.7109375" style="230" customWidth="1"/>
    <col min="23" max="23" width="2.7109375" style="230" customWidth="1"/>
    <col min="24" max="24" width="8.5703125" style="230" customWidth="1"/>
    <col min="25" max="25" width="5.7109375" style="230" customWidth="1"/>
    <col min="26" max="26" width="4.7109375" style="230" customWidth="1"/>
    <col min="27" max="27" width="5" style="230" customWidth="1"/>
    <col min="28" max="28" width="6" style="230" customWidth="1"/>
    <col min="29" max="29" width="5.28515625" style="230" customWidth="1"/>
    <col min="30" max="30" width="2.7109375" style="230" customWidth="1"/>
    <col min="31" max="31" width="9" style="230" customWidth="1"/>
    <col min="32" max="32" width="3.85546875" style="230" customWidth="1"/>
    <col min="33" max="33" width="5.28515625" style="230" customWidth="1"/>
    <col min="34" max="34" width="5.7109375" style="230" customWidth="1"/>
    <col min="35" max="35" width="4.85546875" style="230" customWidth="1"/>
    <col min="36" max="36" width="9.5703125" style="230" customWidth="1"/>
    <col min="37" max="37" width="5.7109375" style="230" customWidth="1"/>
    <col min="38" max="38" width="11.5703125" style="230" customWidth="1"/>
    <col min="39" max="39" width="5.42578125" style="230" customWidth="1"/>
    <col min="40" max="40" width="20" style="230" customWidth="1"/>
    <col min="41" max="41" width="6.7109375" style="230" customWidth="1"/>
    <col min="42" max="42" width="5.140625" style="230" customWidth="1"/>
    <col min="43" max="43" width="4.7109375" style="230" customWidth="1"/>
    <col min="44" max="45" width="4" style="230" customWidth="1"/>
    <col min="46" max="46" width="2" style="230" customWidth="1"/>
    <col min="47" max="47" width="7" style="230" customWidth="1"/>
    <col min="48" max="48" width="0.42578125" style="230" customWidth="1"/>
    <col min="49" max="49" width="1" style="230" customWidth="1"/>
    <col min="50" max="50" width="2.28515625" style="230" customWidth="1"/>
    <col min="51" max="51" width="1.7109375" style="230" customWidth="1"/>
    <col min="52" max="52" width="1.85546875" style="230" customWidth="1"/>
    <col min="53" max="53" width="1.42578125" style="230" customWidth="1"/>
    <col min="54" max="54" width="2.7109375" style="230" customWidth="1"/>
    <col min="55" max="55" width="2.28515625" style="230" customWidth="1"/>
    <col min="56" max="56" width="0.7109375" style="230" customWidth="1"/>
    <col min="57" max="57" width="2" style="230" customWidth="1"/>
    <col min="58" max="58" width="2.7109375" style="230" customWidth="1"/>
    <col min="59" max="59" width="0.7109375" style="230" customWidth="1"/>
    <col min="60" max="60" width="6.5703125" style="230" customWidth="1"/>
    <col min="61" max="61" width="3" style="230" customWidth="1"/>
    <col min="62" max="62" width="4.85546875" style="230" customWidth="1"/>
    <col min="63" max="64" width="3.7109375" style="230" customWidth="1"/>
    <col min="65" max="65" width="15.85546875" style="230" customWidth="1"/>
    <col min="66" max="66" width="16.5703125" style="230" customWidth="1"/>
    <col min="67" max="68" width="28.140625" style="230" customWidth="1"/>
    <col min="69" max="70" width="24.85546875" style="230" customWidth="1"/>
    <col min="71" max="71" width="15.42578125" style="230" customWidth="1"/>
    <col min="72" max="72" width="10.85546875" style="230" customWidth="1"/>
    <col min="73" max="73" width="31.42578125" style="230" customWidth="1"/>
    <col min="74" max="74" width="13.7109375" style="230" customWidth="1"/>
    <col min="75" max="75" width="10.85546875" style="230" customWidth="1"/>
    <col min="76" max="76" width="7.42578125" style="230" customWidth="1"/>
    <col min="77" max="83" width="11.5703125" style="230" customWidth="1"/>
    <col min="84" max="16384" width="11.5703125" style="230"/>
  </cols>
  <sheetData>
    <row r="1" spans="1:59" ht="15.6" customHeight="1">
      <c r="A1" s="494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6"/>
      <c r="P1" s="474" t="s">
        <v>520</v>
      </c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857"/>
    </row>
    <row r="2" spans="1:59" ht="15.6" customHeight="1">
      <c r="A2" s="497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9"/>
      <c r="P2" s="476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858"/>
    </row>
    <row r="3" spans="1:59" ht="15.6" customHeight="1">
      <c r="A3" s="497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9"/>
      <c r="P3" s="476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7"/>
      <c r="AT3" s="477"/>
      <c r="AU3" s="477"/>
      <c r="AV3" s="477"/>
      <c r="AW3" s="477"/>
      <c r="AX3" s="477"/>
      <c r="AY3" s="477"/>
      <c r="AZ3" s="477"/>
      <c r="BA3" s="477"/>
      <c r="BB3" s="477"/>
      <c r="BC3" s="477"/>
      <c r="BD3" s="477"/>
      <c r="BE3" s="477"/>
      <c r="BF3" s="477"/>
      <c r="BG3" s="858"/>
    </row>
    <row r="4" spans="1:59" ht="23.25" customHeight="1" thickBot="1">
      <c r="A4" s="500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2"/>
      <c r="P4" s="478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859"/>
    </row>
    <row r="5" spans="1:59" ht="15.6" customHeight="1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3"/>
    </row>
    <row r="6" spans="1:59" ht="31.15" customHeight="1">
      <c r="A6" s="231"/>
      <c r="B6" s="232"/>
      <c r="C6" s="19"/>
      <c r="D6" s="523" t="s">
        <v>4</v>
      </c>
      <c r="E6" s="523"/>
      <c r="F6" s="523"/>
      <c r="G6" s="523"/>
      <c r="H6" s="232"/>
      <c r="I6" s="232"/>
      <c r="J6" s="19"/>
      <c r="K6" s="485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486"/>
      <c r="AS6" s="486"/>
      <c r="AT6" s="486"/>
      <c r="AU6" s="486"/>
      <c r="AV6" s="486"/>
      <c r="AW6" s="486"/>
      <c r="AX6" s="486"/>
      <c r="AY6" s="486"/>
      <c r="AZ6" s="486"/>
      <c r="BA6" s="486"/>
      <c r="BB6" s="486"/>
      <c r="BC6" s="486"/>
      <c r="BD6" s="487"/>
      <c r="BE6" s="232"/>
      <c r="BF6" s="232"/>
      <c r="BG6" s="233"/>
    </row>
    <row r="7" spans="1:59" ht="11.45" customHeight="1">
      <c r="A7" s="231"/>
      <c r="B7" s="232"/>
      <c r="C7" s="19"/>
      <c r="D7" s="19"/>
      <c r="E7" s="19"/>
      <c r="F7" s="19"/>
      <c r="G7" s="232"/>
      <c r="H7" s="19"/>
      <c r="I7" s="19"/>
      <c r="J7" s="19"/>
      <c r="K7" s="232"/>
      <c r="L7" s="232"/>
      <c r="M7" s="232"/>
      <c r="N7" s="232"/>
      <c r="O7" s="19"/>
      <c r="P7" s="384"/>
      <c r="Q7" s="384"/>
      <c r="R7" s="384"/>
      <c r="S7" s="384"/>
      <c r="T7" s="19"/>
      <c r="U7" s="19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3"/>
    </row>
    <row r="8" spans="1:59" ht="31.15" customHeight="1">
      <c r="A8" s="231"/>
      <c r="B8" s="232"/>
      <c r="C8" s="19"/>
      <c r="D8" s="523" t="s">
        <v>519</v>
      </c>
      <c r="E8" s="523"/>
      <c r="F8" s="523"/>
      <c r="G8" s="523"/>
      <c r="H8" s="232"/>
      <c r="I8" s="232"/>
      <c r="J8" s="22"/>
      <c r="K8" s="485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6"/>
      <c r="AL8" s="486"/>
      <c r="AM8" s="486"/>
      <c r="AN8" s="486"/>
      <c r="AO8" s="486"/>
      <c r="AP8" s="486"/>
      <c r="AQ8" s="486"/>
      <c r="AR8" s="486"/>
      <c r="AS8" s="486"/>
      <c r="AT8" s="486"/>
      <c r="AU8" s="486"/>
      <c r="AV8" s="486"/>
      <c r="AW8" s="486"/>
      <c r="AX8" s="486"/>
      <c r="AY8" s="486"/>
      <c r="AZ8" s="486"/>
      <c r="BA8" s="486"/>
      <c r="BB8" s="486"/>
      <c r="BC8" s="486"/>
      <c r="BD8" s="487"/>
      <c r="BE8" s="232"/>
      <c r="BF8" s="232"/>
      <c r="BG8" s="233"/>
    </row>
    <row r="9" spans="1:59" ht="11.45" customHeight="1">
      <c r="A9" s="231"/>
      <c r="B9" s="232"/>
      <c r="C9" s="19"/>
      <c r="D9" s="384"/>
      <c r="E9" s="384"/>
      <c r="F9" s="384"/>
      <c r="G9" s="384"/>
      <c r="H9" s="232"/>
      <c r="I9" s="232"/>
      <c r="J9" s="22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232"/>
      <c r="BF9" s="232"/>
      <c r="BG9" s="233"/>
    </row>
    <row r="10" spans="1:59" ht="33.75" customHeight="1">
      <c r="A10" s="231"/>
      <c r="B10" s="232"/>
      <c r="C10" s="19"/>
      <c r="D10" s="523" t="s">
        <v>280</v>
      </c>
      <c r="E10" s="523"/>
      <c r="F10" s="523"/>
      <c r="G10" s="523"/>
      <c r="H10" s="523"/>
      <c r="I10" s="523"/>
      <c r="J10" s="22"/>
      <c r="K10" s="485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7"/>
      <c r="AM10" s="22"/>
      <c r="AN10" s="481" t="s">
        <v>845</v>
      </c>
      <c r="AO10" s="481"/>
      <c r="AP10" s="379"/>
      <c r="AQ10" s="22"/>
      <c r="AR10" s="22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0"/>
      <c r="BD10" s="480"/>
      <c r="BE10" s="232"/>
      <c r="BF10" s="232"/>
      <c r="BG10" s="233"/>
    </row>
    <row r="11" spans="1:59" ht="15.75" customHeight="1">
      <c r="A11" s="231"/>
      <c r="B11" s="232"/>
      <c r="C11" s="19"/>
      <c r="D11" s="19"/>
      <c r="E11" s="19"/>
      <c r="F11" s="384"/>
      <c r="G11" s="384"/>
      <c r="H11" s="384"/>
      <c r="I11" s="384"/>
      <c r="J11" s="22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549" t="s">
        <v>3</v>
      </c>
      <c r="AT11" s="549"/>
      <c r="AU11" s="549"/>
      <c r="AV11" s="549"/>
      <c r="AW11" s="549"/>
      <c r="AX11" s="549"/>
      <c r="AY11" s="549"/>
      <c r="AZ11" s="549"/>
      <c r="BA11" s="549"/>
      <c r="BB11" s="549"/>
      <c r="BC11" s="549"/>
      <c r="BD11" s="549"/>
      <c r="BE11" s="549"/>
      <c r="BF11" s="232"/>
      <c r="BG11" s="233"/>
    </row>
    <row r="12" spans="1:59" ht="3.75" customHeight="1">
      <c r="A12" s="231"/>
      <c r="B12" s="232"/>
      <c r="C12" s="19"/>
      <c r="D12" s="19"/>
      <c r="E12" s="19"/>
      <c r="F12" s="384"/>
      <c r="G12" s="384"/>
      <c r="H12" s="384"/>
      <c r="I12" s="384"/>
      <c r="J12" s="22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2"/>
      <c r="BG12" s="233"/>
    </row>
    <row r="13" spans="1:59" ht="31.15" customHeight="1">
      <c r="A13" s="231"/>
      <c r="B13" s="232"/>
      <c r="C13" s="19"/>
      <c r="D13" s="232"/>
      <c r="E13" s="24"/>
      <c r="F13" s="24"/>
      <c r="G13" s="24"/>
      <c r="H13" s="24"/>
      <c r="I13" s="24"/>
      <c r="J13" s="24"/>
      <c r="K13" s="232"/>
      <c r="L13" s="24"/>
      <c r="M13" s="488" t="s">
        <v>38</v>
      </c>
      <c r="N13" s="488"/>
      <c r="O13" s="488"/>
      <c r="P13" s="488"/>
      <c r="Q13" s="488"/>
      <c r="R13" s="488"/>
      <c r="S13" s="488"/>
      <c r="T13" s="488"/>
      <c r="U13" s="24"/>
      <c r="V13" s="485"/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6"/>
      <c r="AJ13" s="487"/>
      <c r="AK13" s="350">
        <f>IF(V13=Datos!B2,1,IF(V13=Datos!B3,2,IF(V13=Datos!B4,3,IF(V13=Datos!B5,4,IF(V13=Datos!B6,5,"")))))</f>
        <v>2</v>
      </c>
      <c r="AL13" s="350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380"/>
      <c r="AX13" s="380"/>
      <c r="AY13" s="380"/>
      <c r="AZ13" s="380"/>
      <c r="BA13" s="380"/>
      <c r="BB13" s="380"/>
      <c r="BC13" s="380"/>
      <c r="BD13" s="380"/>
      <c r="BE13" s="232"/>
      <c r="BF13" s="232"/>
      <c r="BG13" s="233"/>
    </row>
    <row r="14" spans="1:59" ht="15.6" customHeight="1" thickBot="1">
      <c r="A14" s="228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5"/>
    </row>
    <row r="15" spans="1:59" ht="32.450000000000003" customHeight="1" thickBot="1">
      <c r="A15" s="433" t="s">
        <v>5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5"/>
    </row>
    <row r="16" spans="1:59" ht="24.75" customHeight="1">
      <c r="A16" s="385"/>
      <c r="B16" s="386"/>
      <c r="C16" s="386"/>
      <c r="D16" s="547" t="s">
        <v>282</v>
      </c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7"/>
      <c r="AI16" s="547"/>
      <c r="AJ16" s="547"/>
      <c r="AK16" s="547"/>
      <c r="AL16" s="547"/>
      <c r="AM16" s="547"/>
      <c r="AN16" s="547"/>
      <c r="AO16" s="547"/>
      <c r="AP16" s="547"/>
      <c r="AQ16" s="547"/>
      <c r="AR16" s="547"/>
      <c r="AS16" s="547"/>
      <c r="AT16" s="547"/>
      <c r="AU16" s="547"/>
      <c r="AV16" s="547"/>
      <c r="AW16" s="547"/>
      <c r="AX16" s="547"/>
      <c r="AY16" s="547"/>
      <c r="AZ16" s="547"/>
      <c r="BA16" s="547"/>
      <c r="BB16" s="547"/>
      <c r="BC16" s="547"/>
      <c r="BD16" s="547"/>
      <c r="BE16" s="547"/>
      <c r="BF16" s="232"/>
      <c r="BG16" s="233"/>
    </row>
    <row r="17" spans="1:60" ht="27" customHeight="1">
      <c r="A17" s="385"/>
      <c r="B17" s="386"/>
      <c r="C17" s="386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89"/>
      <c r="AL17" s="489"/>
      <c r="AM17" s="489"/>
      <c r="AN17" s="489"/>
      <c r="AO17" s="489"/>
      <c r="AP17" s="489"/>
      <c r="AQ17" s="489"/>
      <c r="AR17" s="489"/>
      <c r="AS17" s="489"/>
      <c r="AT17" s="489"/>
      <c r="AU17" s="489"/>
      <c r="AV17" s="489"/>
      <c r="AW17" s="489"/>
      <c r="AX17" s="489"/>
      <c r="AY17" s="489"/>
      <c r="AZ17" s="489"/>
      <c r="BA17" s="489"/>
      <c r="BB17" s="489"/>
      <c r="BC17" s="489"/>
      <c r="BD17" s="167"/>
      <c r="BE17" s="232"/>
      <c r="BF17" s="232"/>
      <c r="BG17" s="233"/>
    </row>
    <row r="18" spans="1:60" ht="36" customHeight="1">
      <c r="A18" s="231"/>
      <c r="B18" s="31"/>
      <c r="C18" s="31"/>
      <c r="D18" s="548" t="s">
        <v>847</v>
      </c>
      <c r="E18" s="548"/>
      <c r="F18" s="548"/>
      <c r="G18" s="548"/>
      <c r="H18" s="548"/>
      <c r="I18" s="545" t="s">
        <v>846</v>
      </c>
      <c r="J18" s="545"/>
      <c r="K18" s="545"/>
      <c r="L18" s="545"/>
      <c r="M18" s="545"/>
      <c r="N18" s="545"/>
      <c r="O18" s="491" t="s">
        <v>21</v>
      </c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1"/>
      <c r="AG18" s="491"/>
      <c r="AH18" s="491"/>
      <c r="AI18" s="491"/>
      <c r="AJ18" s="491"/>
      <c r="AK18" s="491"/>
      <c r="AL18" s="381"/>
      <c r="AM18" s="172"/>
      <c r="AN18" s="172"/>
      <c r="AO18" s="491" t="str">
        <f>IF(AK13=4,"Activos de información afectados","")</f>
        <v/>
      </c>
      <c r="AP18" s="491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491"/>
      <c r="BB18" s="491"/>
      <c r="BC18" s="491"/>
      <c r="BD18" s="491"/>
      <c r="BE18" s="491"/>
      <c r="BF18" s="491"/>
      <c r="BG18" s="233"/>
    </row>
    <row r="19" spans="1:60" s="234" customFormat="1" ht="31.15" customHeight="1">
      <c r="A19" s="236"/>
      <c r="D19" s="489"/>
      <c r="E19" s="489"/>
      <c r="F19" s="489"/>
      <c r="G19" s="489"/>
      <c r="H19" s="489"/>
      <c r="I19" s="167"/>
      <c r="J19" s="489"/>
      <c r="K19" s="489"/>
      <c r="L19" s="489"/>
      <c r="M19" s="167"/>
      <c r="N19" s="167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89"/>
      <c r="AK19" s="489"/>
      <c r="AL19" s="489"/>
      <c r="AM19" s="489"/>
      <c r="AN19" s="489"/>
      <c r="AQ19" s="490" t="str">
        <f>IF($AK$13=4,"Seleccione los activos de información afectados","")</f>
        <v/>
      </c>
      <c r="AR19" s="490"/>
      <c r="AS19" s="490"/>
      <c r="AT19" s="490"/>
      <c r="AU19" s="490"/>
      <c r="AV19" s="490"/>
      <c r="AW19" s="490"/>
      <c r="AX19" s="490"/>
      <c r="AY19" s="490"/>
      <c r="AZ19" s="490"/>
      <c r="BA19" s="490"/>
      <c r="BB19" s="490"/>
      <c r="BC19" s="490"/>
      <c r="BD19" s="45"/>
      <c r="BE19" s="173"/>
      <c r="BF19" s="173"/>
      <c r="BG19" s="174"/>
      <c r="BH19" s="230"/>
    </row>
    <row r="20" spans="1:60" ht="15.6" customHeight="1">
      <c r="A20" s="231"/>
      <c r="B20" s="237"/>
      <c r="C20" s="237"/>
      <c r="D20" s="170"/>
      <c r="E20" s="170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3"/>
    </row>
    <row r="21" spans="1:60" ht="15.6" customHeight="1">
      <c r="A21" s="231"/>
      <c r="B21" s="237"/>
      <c r="C21" s="237"/>
      <c r="D21" s="546" t="s">
        <v>36</v>
      </c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6"/>
      <c r="W21" s="546"/>
      <c r="X21" s="546"/>
      <c r="Y21" s="546"/>
      <c r="Z21" s="546"/>
      <c r="AA21" s="546"/>
      <c r="AB21" s="546"/>
      <c r="AC21" s="546"/>
      <c r="AD21" s="546"/>
      <c r="AE21" s="546"/>
      <c r="AF21" s="546"/>
      <c r="AG21" s="546"/>
      <c r="AH21" s="546"/>
      <c r="AI21" s="546"/>
      <c r="AJ21" s="546"/>
      <c r="AK21" s="546"/>
      <c r="AL21" s="546"/>
      <c r="AM21" s="546"/>
      <c r="AN21" s="546"/>
      <c r="AO21" s="546"/>
      <c r="AP21" s="546"/>
      <c r="AQ21" s="546"/>
      <c r="AR21" s="546"/>
      <c r="AS21" s="546"/>
      <c r="AT21" s="546"/>
      <c r="AU21" s="546"/>
      <c r="AV21" s="546"/>
      <c r="AW21" s="546"/>
      <c r="AX21" s="546"/>
      <c r="AY21" s="546"/>
      <c r="AZ21" s="546"/>
      <c r="BA21" s="546"/>
      <c r="BB21" s="546"/>
      <c r="BC21" s="546"/>
      <c r="BD21" s="546"/>
      <c r="BE21" s="546"/>
      <c r="BF21" s="232"/>
      <c r="BG21" s="233"/>
    </row>
    <row r="22" spans="1:60" ht="31.9" customHeight="1">
      <c r="A22" s="231"/>
      <c r="B22" s="237"/>
      <c r="C22" s="237"/>
      <c r="D22" s="554" t="str">
        <f>CONCATENATE(D19," ",J19," ",O19)</f>
        <v xml:space="preserve">  </v>
      </c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  <c r="AO22" s="554"/>
      <c r="AP22" s="554"/>
      <c r="AQ22" s="554"/>
      <c r="AR22" s="554"/>
      <c r="AS22" s="554"/>
      <c r="AT22" s="554"/>
      <c r="AU22" s="554"/>
      <c r="AV22" s="554"/>
      <c r="AW22" s="554"/>
      <c r="AX22" s="554"/>
      <c r="AY22" s="554"/>
      <c r="AZ22" s="554"/>
      <c r="BA22" s="554"/>
      <c r="BB22" s="554"/>
      <c r="BC22" s="554"/>
      <c r="BD22" s="33"/>
      <c r="BE22" s="232"/>
      <c r="BF22" s="232"/>
      <c r="BG22" s="233"/>
    </row>
    <row r="23" spans="1:60" ht="15" customHeight="1">
      <c r="A23" s="231"/>
      <c r="B23" s="232"/>
      <c r="C23" s="232"/>
      <c r="D23" s="232"/>
      <c r="E23" s="237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232"/>
      <c r="BC23" s="232"/>
      <c r="BD23" s="232"/>
      <c r="BE23" s="232"/>
      <c r="BF23" s="232"/>
      <c r="BG23" s="233"/>
    </row>
    <row r="24" spans="1:60" ht="15" customHeight="1">
      <c r="A24" s="231"/>
      <c r="B24" s="232"/>
      <c r="C24" s="232"/>
      <c r="D24" s="550" t="s">
        <v>402</v>
      </c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  <c r="AK24" s="550"/>
      <c r="AL24" s="550"/>
      <c r="AM24" s="550"/>
      <c r="AN24" s="34"/>
      <c r="AO24" s="551" t="s">
        <v>849</v>
      </c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1"/>
      <c r="BD24" s="34"/>
      <c r="BE24" s="232"/>
      <c r="BF24" s="232"/>
      <c r="BG24" s="233"/>
    </row>
    <row r="25" spans="1:60" ht="31.15" customHeight="1">
      <c r="A25" s="231"/>
      <c r="B25" s="232"/>
      <c r="C25" s="232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489"/>
      <c r="AB25" s="489"/>
      <c r="AC25" s="489"/>
      <c r="AD25" s="489"/>
      <c r="AE25" s="489"/>
      <c r="AF25" s="489"/>
      <c r="AG25" s="489"/>
      <c r="AH25" s="489"/>
      <c r="AI25" s="489"/>
      <c r="AJ25" s="489"/>
      <c r="AK25" s="489"/>
      <c r="AL25" s="489"/>
      <c r="AM25" s="489"/>
      <c r="AO25" s="444"/>
      <c r="AP25" s="444"/>
      <c r="AQ25" s="444"/>
      <c r="AR25" s="444"/>
      <c r="AS25" s="444"/>
      <c r="AT25" s="444"/>
      <c r="AU25" s="444"/>
      <c r="AV25" s="444"/>
      <c r="AW25" s="444"/>
      <c r="AX25" s="444"/>
      <c r="AY25" s="444"/>
      <c r="AZ25" s="444"/>
      <c r="BA25" s="444"/>
      <c r="BB25" s="444"/>
      <c r="BC25" s="444"/>
      <c r="BD25" s="232"/>
      <c r="BE25" s="232"/>
      <c r="BF25" s="232"/>
      <c r="BG25" s="233"/>
    </row>
    <row r="26" spans="1:60" ht="15.6" customHeight="1">
      <c r="A26" s="231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3"/>
    </row>
    <row r="27" spans="1:60" ht="31.15" customHeight="1">
      <c r="A27" s="231"/>
      <c r="B27" s="232"/>
      <c r="C27" s="232"/>
      <c r="D27" s="451" t="s">
        <v>286</v>
      </c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451"/>
      <c r="BD27" s="232"/>
      <c r="BE27" s="232"/>
      <c r="BF27" s="232"/>
      <c r="BG27" s="233"/>
    </row>
    <row r="28" spans="1:60" ht="15.6" customHeight="1">
      <c r="A28" s="231"/>
      <c r="B28" s="232"/>
      <c r="C28" s="232"/>
      <c r="D28" s="445" t="s">
        <v>39</v>
      </c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7"/>
      <c r="Y28" s="552" t="s">
        <v>42</v>
      </c>
      <c r="Z28" s="552"/>
      <c r="AA28" s="552"/>
      <c r="AB28" s="552"/>
      <c r="AC28" s="552"/>
      <c r="AD28" s="552"/>
      <c r="AE28" s="552"/>
      <c r="AF28" s="552"/>
      <c r="AG28" s="552"/>
      <c r="AH28" s="552"/>
      <c r="AI28" s="552"/>
      <c r="AJ28" s="552"/>
      <c r="AK28" s="552"/>
      <c r="AL28" s="552"/>
      <c r="AM28" s="552"/>
      <c r="AN28" s="552"/>
      <c r="AO28" s="552"/>
      <c r="AP28" s="552"/>
      <c r="AQ28" s="552"/>
      <c r="AR28" s="552"/>
      <c r="AS28" s="552"/>
      <c r="AT28" s="552"/>
      <c r="AU28" s="552"/>
      <c r="AV28" s="552"/>
      <c r="AW28" s="552"/>
      <c r="AX28" s="552"/>
      <c r="AY28" s="552"/>
      <c r="AZ28" s="552"/>
      <c r="BA28" s="552"/>
      <c r="BB28" s="552"/>
      <c r="BC28" s="552"/>
      <c r="BD28" s="232"/>
      <c r="BE28" s="232"/>
      <c r="BF28" s="232"/>
      <c r="BG28" s="233"/>
    </row>
    <row r="29" spans="1:60" ht="15.6" customHeight="1">
      <c r="A29" s="231"/>
      <c r="B29" s="232"/>
      <c r="C29" s="232"/>
      <c r="D29" s="445" t="str">
        <f>IF($AK$13=4,"Amenaza","Agente generador interno")</f>
        <v>Agente generador interno</v>
      </c>
      <c r="E29" s="446"/>
      <c r="F29" s="446"/>
      <c r="G29" s="446"/>
      <c r="H29" s="446"/>
      <c r="I29" s="447"/>
      <c r="J29" s="445" t="str">
        <f>IF($AK$13=4,"Vulnerabilidad","Causa")</f>
        <v>Causa</v>
      </c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7"/>
      <c r="Y29" s="451" t="str">
        <f>IF($AK$13=4,"Amenaza","Agente generador externo")</f>
        <v>Agente generador externo</v>
      </c>
      <c r="Z29" s="451"/>
      <c r="AA29" s="451"/>
      <c r="AB29" s="451"/>
      <c r="AC29" s="451"/>
      <c r="AD29" s="451"/>
      <c r="AE29" s="451"/>
      <c r="AF29" s="451"/>
      <c r="AG29" s="451"/>
      <c r="AH29" s="451"/>
      <c r="AI29" s="445" t="str">
        <f>IF($AK$13=4,"Vulnerabilidad","Causa")</f>
        <v>Causa</v>
      </c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  <c r="AT29" s="446"/>
      <c r="AU29" s="446"/>
      <c r="AV29" s="446"/>
      <c r="AW29" s="446"/>
      <c r="AX29" s="446"/>
      <c r="AY29" s="446"/>
      <c r="AZ29" s="446"/>
      <c r="BA29" s="446"/>
      <c r="BB29" s="446"/>
      <c r="BC29" s="447"/>
      <c r="BD29" s="232"/>
      <c r="BE29" s="232"/>
      <c r="BF29" s="232"/>
      <c r="BG29" s="233"/>
    </row>
    <row r="30" spans="1:60" ht="20.25" customHeight="1">
      <c r="A30" s="231"/>
      <c r="B30" s="232"/>
      <c r="C30" s="232"/>
      <c r="D30" s="444"/>
      <c r="E30" s="444"/>
      <c r="F30" s="444"/>
      <c r="G30" s="444"/>
      <c r="H30" s="444"/>
      <c r="I30" s="444"/>
      <c r="J30" s="570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2"/>
      <c r="Y30" s="553"/>
      <c r="Z30" s="553"/>
      <c r="AA30" s="553"/>
      <c r="AB30" s="553"/>
      <c r="AC30" s="553"/>
      <c r="AD30" s="553"/>
      <c r="AE30" s="553"/>
      <c r="AF30" s="553"/>
      <c r="AG30" s="553"/>
      <c r="AH30" s="553"/>
      <c r="AI30" s="524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  <c r="AT30" s="525"/>
      <c r="AU30" s="525"/>
      <c r="AV30" s="525"/>
      <c r="AW30" s="525"/>
      <c r="AX30" s="525"/>
      <c r="AY30" s="525"/>
      <c r="AZ30" s="525"/>
      <c r="BA30" s="525"/>
      <c r="BB30" s="525"/>
      <c r="BC30" s="526"/>
      <c r="BD30" s="232"/>
      <c r="BE30" s="232"/>
      <c r="BF30" s="232"/>
      <c r="BG30" s="233"/>
    </row>
    <row r="31" spans="1:60" ht="21" customHeight="1">
      <c r="A31" s="231"/>
      <c r="B31" s="232"/>
      <c r="C31" s="232"/>
      <c r="D31" s="444"/>
      <c r="E31" s="444"/>
      <c r="F31" s="444"/>
      <c r="G31" s="444"/>
      <c r="H31" s="444"/>
      <c r="I31" s="444"/>
      <c r="J31" s="570"/>
      <c r="K31" s="571"/>
      <c r="L31" s="571"/>
      <c r="M31" s="571"/>
      <c r="N31" s="571"/>
      <c r="O31" s="571"/>
      <c r="P31" s="571"/>
      <c r="Q31" s="571"/>
      <c r="R31" s="571"/>
      <c r="S31" s="571"/>
      <c r="T31" s="571"/>
      <c r="U31" s="571"/>
      <c r="V31" s="571"/>
      <c r="W31" s="571"/>
      <c r="X31" s="572"/>
      <c r="Y31" s="553"/>
      <c r="Z31" s="553"/>
      <c r="AA31" s="553"/>
      <c r="AB31" s="553"/>
      <c r="AC31" s="553"/>
      <c r="AD31" s="553"/>
      <c r="AE31" s="553"/>
      <c r="AF31" s="553"/>
      <c r="AG31" s="553"/>
      <c r="AH31" s="553"/>
      <c r="AI31" s="524"/>
      <c r="AJ31" s="525"/>
      <c r="AK31" s="525"/>
      <c r="AL31" s="525"/>
      <c r="AM31" s="525"/>
      <c r="AN31" s="525"/>
      <c r="AO31" s="525"/>
      <c r="AP31" s="525"/>
      <c r="AQ31" s="525"/>
      <c r="AR31" s="525"/>
      <c r="AS31" s="525"/>
      <c r="AT31" s="525"/>
      <c r="AU31" s="525"/>
      <c r="AV31" s="525"/>
      <c r="AW31" s="525"/>
      <c r="AX31" s="525"/>
      <c r="AY31" s="525"/>
      <c r="AZ31" s="525"/>
      <c r="BA31" s="525"/>
      <c r="BB31" s="525"/>
      <c r="BC31" s="526"/>
      <c r="BD31" s="232"/>
      <c r="BE31" s="232"/>
      <c r="BF31" s="232"/>
      <c r="BG31" s="233"/>
    </row>
    <row r="32" spans="1:60" ht="17.25" customHeight="1">
      <c r="A32" s="231"/>
      <c r="B32" s="232"/>
      <c r="C32" s="232"/>
      <c r="D32" s="444"/>
      <c r="E32" s="444"/>
      <c r="F32" s="444"/>
      <c r="G32" s="444"/>
      <c r="H32" s="444"/>
      <c r="I32" s="444"/>
      <c r="J32" s="570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2"/>
      <c r="Y32" s="553"/>
      <c r="Z32" s="553"/>
      <c r="AA32" s="553"/>
      <c r="AB32" s="553"/>
      <c r="AC32" s="553"/>
      <c r="AD32" s="553"/>
      <c r="AE32" s="553"/>
      <c r="AF32" s="553"/>
      <c r="AG32" s="553"/>
      <c r="AH32" s="553"/>
      <c r="AI32" s="524"/>
      <c r="AJ32" s="525"/>
      <c r="AK32" s="525"/>
      <c r="AL32" s="525"/>
      <c r="AM32" s="525"/>
      <c r="AN32" s="525"/>
      <c r="AO32" s="525"/>
      <c r="AP32" s="525"/>
      <c r="AQ32" s="525"/>
      <c r="AR32" s="525"/>
      <c r="AS32" s="525"/>
      <c r="AT32" s="525"/>
      <c r="AU32" s="525"/>
      <c r="AV32" s="525"/>
      <c r="AW32" s="525"/>
      <c r="AX32" s="525"/>
      <c r="AY32" s="525"/>
      <c r="AZ32" s="525"/>
      <c r="BA32" s="525"/>
      <c r="BB32" s="525"/>
      <c r="BC32" s="526"/>
      <c r="BD32" s="232"/>
      <c r="BE32" s="232"/>
      <c r="BF32" s="232"/>
      <c r="BG32" s="233"/>
    </row>
    <row r="33" spans="1:79">
      <c r="A33" s="231"/>
      <c r="B33" s="232"/>
      <c r="C33" s="232"/>
      <c r="D33" s="444"/>
      <c r="E33" s="444"/>
      <c r="F33" s="444"/>
      <c r="G33" s="444"/>
      <c r="H33" s="444"/>
      <c r="I33" s="444"/>
      <c r="J33" s="570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2"/>
      <c r="Y33" s="553"/>
      <c r="Z33" s="553"/>
      <c r="AA33" s="553"/>
      <c r="AB33" s="553"/>
      <c r="AC33" s="553"/>
      <c r="AD33" s="553"/>
      <c r="AE33" s="553"/>
      <c r="AF33" s="553"/>
      <c r="AG33" s="553"/>
      <c r="AH33" s="553"/>
      <c r="AI33" s="524"/>
      <c r="AJ33" s="525"/>
      <c r="AK33" s="525"/>
      <c r="AL33" s="525"/>
      <c r="AM33" s="525"/>
      <c r="AN33" s="525"/>
      <c r="AO33" s="525"/>
      <c r="AP33" s="525"/>
      <c r="AQ33" s="525"/>
      <c r="AR33" s="525"/>
      <c r="AS33" s="525"/>
      <c r="AT33" s="525"/>
      <c r="AU33" s="525"/>
      <c r="AV33" s="525"/>
      <c r="AW33" s="525"/>
      <c r="AX33" s="525"/>
      <c r="AY33" s="525"/>
      <c r="AZ33" s="525"/>
      <c r="BA33" s="525"/>
      <c r="BB33" s="525"/>
      <c r="BC33" s="526"/>
      <c r="BD33" s="232"/>
      <c r="BE33" s="232"/>
      <c r="BF33" s="232"/>
      <c r="BG33" s="233"/>
    </row>
    <row r="34" spans="1:79">
      <c r="A34" s="231"/>
      <c r="B34" s="232"/>
      <c r="C34" s="232"/>
      <c r="D34" s="444"/>
      <c r="E34" s="444"/>
      <c r="F34" s="444"/>
      <c r="G34" s="444"/>
      <c r="H34" s="444"/>
      <c r="I34" s="444"/>
      <c r="J34" s="570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2"/>
      <c r="Y34" s="553"/>
      <c r="Z34" s="553"/>
      <c r="AA34" s="553"/>
      <c r="AB34" s="553"/>
      <c r="AC34" s="553"/>
      <c r="AD34" s="553"/>
      <c r="AE34" s="553"/>
      <c r="AF34" s="553"/>
      <c r="AG34" s="553"/>
      <c r="AH34" s="553"/>
      <c r="AI34" s="524"/>
      <c r="AJ34" s="525"/>
      <c r="AK34" s="525"/>
      <c r="AL34" s="525"/>
      <c r="AM34" s="525"/>
      <c r="AN34" s="525"/>
      <c r="AO34" s="525"/>
      <c r="AP34" s="525"/>
      <c r="AQ34" s="525"/>
      <c r="AR34" s="525"/>
      <c r="AS34" s="525"/>
      <c r="AT34" s="525"/>
      <c r="AU34" s="525"/>
      <c r="AV34" s="525"/>
      <c r="AW34" s="525"/>
      <c r="AX34" s="525"/>
      <c r="AY34" s="525"/>
      <c r="AZ34" s="525"/>
      <c r="BA34" s="525"/>
      <c r="BB34" s="525"/>
      <c r="BC34" s="526"/>
      <c r="BD34" s="232"/>
      <c r="BE34" s="232"/>
      <c r="BF34" s="232"/>
      <c r="BG34" s="233"/>
    </row>
    <row r="35" spans="1:79" ht="15" customHeight="1">
      <c r="A35" s="231"/>
      <c r="B35" s="232"/>
      <c r="C35" s="232"/>
      <c r="D35" s="451" t="s">
        <v>315</v>
      </c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451"/>
      <c r="AT35" s="451"/>
      <c r="AU35" s="451"/>
      <c r="AV35" s="451"/>
      <c r="AW35" s="451"/>
      <c r="AX35" s="451"/>
      <c r="AY35" s="451"/>
      <c r="AZ35" s="451"/>
      <c r="BA35" s="451"/>
      <c r="BB35" s="451"/>
      <c r="BC35" s="451"/>
      <c r="BD35" s="232"/>
      <c r="BE35" s="232"/>
      <c r="BF35" s="232"/>
      <c r="BG35" s="233"/>
      <c r="BN35" s="238"/>
      <c r="BO35" s="238"/>
      <c r="BP35" s="238"/>
      <c r="BQ35" s="238"/>
      <c r="BR35" s="238"/>
      <c r="BS35" s="238"/>
      <c r="BT35" s="238"/>
      <c r="BU35" s="232"/>
      <c r="BV35" s="232"/>
      <c r="BW35" s="232"/>
      <c r="BX35" s="232"/>
      <c r="BY35" s="232"/>
      <c r="BZ35" s="232"/>
      <c r="CA35" s="232"/>
    </row>
    <row r="36" spans="1:79" ht="15" customHeight="1">
      <c r="A36" s="231"/>
      <c r="B36" s="232"/>
      <c r="C36" s="232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51"/>
      <c r="AJ36" s="451"/>
      <c r="AK36" s="451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/>
      <c r="AV36" s="451"/>
      <c r="AW36" s="451"/>
      <c r="AX36" s="451"/>
      <c r="AY36" s="451"/>
      <c r="AZ36" s="451"/>
      <c r="BA36" s="451"/>
      <c r="BB36" s="451"/>
      <c r="BC36" s="451"/>
      <c r="BD36" s="232"/>
      <c r="BE36" s="232"/>
      <c r="BF36" s="232"/>
      <c r="BG36" s="233"/>
      <c r="BN36" s="238"/>
      <c r="BO36" s="238"/>
      <c r="BP36" s="238"/>
      <c r="BQ36" s="238"/>
      <c r="BR36" s="238"/>
      <c r="BS36" s="238"/>
      <c r="BT36" s="238"/>
      <c r="BU36" s="232"/>
      <c r="BV36" s="232"/>
      <c r="BW36" s="232"/>
      <c r="BX36" s="232"/>
      <c r="BY36" s="232"/>
      <c r="BZ36" s="232"/>
      <c r="CA36" s="232"/>
    </row>
    <row r="37" spans="1:79">
      <c r="A37" s="231"/>
      <c r="B37" s="232"/>
      <c r="C37" s="232"/>
      <c r="D37" s="482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3"/>
      <c r="AA37" s="483"/>
      <c r="AB37" s="483"/>
      <c r="AC37" s="483"/>
      <c r="AD37" s="483"/>
      <c r="AE37" s="483"/>
      <c r="AF37" s="483"/>
      <c r="AG37" s="483"/>
      <c r="AH37" s="483"/>
      <c r="AI37" s="483"/>
      <c r="AJ37" s="483"/>
      <c r="AK37" s="483"/>
      <c r="AL37" s="483"/>
      <c r="AM37" s="483"/>
      <c r="AN37" s="483"/>
      <c r="AO37" s="483"/>
      <c r="AP37" s="483"/>
      <c r="AQ37" s="483"/>
      <c r="AR37" s="483"/>
      <c r="AS37" s="483"/>
      <c r="AT37" s="483"/>
      <c r="AU37" s="483"/>
      <c r="AV37" s="483"/>
      <c r="AW37" s="483"/>
      <c r="AX37" s="483"/>
      <c r="AY37" s="483"/>
      <c r="AZ37" s="483"/>
      <c r="BA37" s="483"/>
      <c r="BB37" s="483"/>
      <c r="BC37" s="484"/>
      <c r="BD37" s="232"/>
      <c r="BE37" s="232"/>
      <c r="BF37" s="232"/>
      <c r="BG37" s="233"/>
      <c r="BN37" s="238"/>
      <c r="BO37" s="238"/>
      <c r="BP37" s="238"/>
      <c r="BQ37" s="238"/>
      <c r="BR37" s="238"/>
      <c r="BS37" s="238"/>
      <c r="BT37" s="238"/>
      <c r="BU37" s="232"/>
      <c r="BV37" s="232"/>
      <c r="BW37" s="232"/>
      <c r="BX37" s="232"/>
      <c r="BY37" s="232"/>
      <c r="BZ37" s="232"/>
      <c r="CA37" s="232"/>
    </row>
    <row r="38" spans="1:79" ht="15" customHeight="1">
      <c r="A38" s="231"/>
      <c r="B38" s="232"/>
      <c r="C38" s="232"/>
      <c r="D38" s="482"/>
      <c r="E38" s="483"/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3"/>
      <c r="AA38" s="483"/>
      <c r="AB38" s="483"/>
      <c r="AC38" s="483"/>
      <c r="AD38" s="483"/>
      <c r="AE38" s="483"/>
      <c r="AF38" s="483"/>
      <c r="AG38" s="483"/>
      <c r="AH38" s="483"/>
      <c r="AI38" s="483"/>
      <c r="AJ38" s="483"/>
      <c r="AK38" s="483"/>
      <c r="AL38" s="483"/>
      <c r="AM38" s="483"/>
      <c r="AN38" s="483"/>
      <c r="AO38" s="483"/>
      <c r="AP38" s="483"/>
      <c r="AQ38" s="483"/>
      <c r="AR38" s="483"/>
      <c r="AS38" s="483"/>
      <c r="AT38" s="483"/>
      <c r="AU38" s="483"/>
      <c r="AV38" s="483"/>
      <c r="AW38" s="483"/>
      <c r="AX38" s="483"/>
      <c r="AY38" s="483"/>
      <c r="AZ38" s="483"/>
      <c r="BA38" s="483"/>
      <c r="BB38" s="483"/>
      <c r="BC38" s="484"/>
      <c r="BD38" s="232"/>
      <c r="BE38" s="232"/>
      <c r="BF38" s="232"/>
      <c r="BG38" s="233"/>
      <c r="BN38" s="238"/>
      <c r="BO38" s="238"/>
      <c r="BP38" s="238"/>
      <c r="BQ38" s="238"/>
      <c r="BR38" s="238"/>
      <c r="BS38" s="238"/>
      <c r="BT38" s="238"/>
      <c r="BU38" s="232"/>
      <c r="BV38" s="232"/>
      <c r="BW38" s="232"/>
      <c r="BX38" s="232"/>
      <c r="BY38" s="232"/>
      <c r="BZ38" s="232"/>
      <c r="CA38" s="232"/>
    </row>
    <row r="39" spans="1:79" ht="15" customHeight="1">
      <c r="A39" s="231"/>
      <c r="B39" s="232"/>
      <c r="C39" s="232"/>
      <c r="D39" s="482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/>
      <c r="AA39" s="483"/>
      <c r="AB39" s="483"/>
      <c r="AC39" s="483"/>
      <c r="AD39" s="483"/>
      <c r="AE39" s="483"/>
      <c r="AF39" s="483"/>
      <c r="AG39" s="483"/>
      <c r="AH39" s="483"/>
      <c r="AI39" s="483"/>
      <c r="AJ39" s="483"/>
      <c r="AK39" s="483"/>
      <c r="AL39" s="483"/>
      <c r="AM39" s="483"/>
      <c r="AN39" s="483"/>
      <c r="AO39" s="483"/>
      <c r="AP39" s="483"/>
      <c r="AQ39" s="483"/>
      <c r="AR39" s="483"/>
      <c r="AS39" s="483"/>
      <c r="AT39" s="483"/>
      <c r="AU39" s="483"/>
      <c r="AV39" s="483"/>
      <c r="AW39" s="483"/>
      <c r="AX39" s="483"/>
      <c r="AY39" s="483"/>
      <c r="AZ39" s="483"/>
      <c r="BA39" s="483"/>
      <c r="BB39" s="483"/>
      <c r="BC39" s="484"/>
      <c r="BD39" s="232"/>
      <c r="BE39" s="232"/>
      <c r="BF39" s="232"/>
      <c r="BG39" s="233"/>
      <c r="BN39" s="238"/>
      <c r="BO39" s="238"/>
      <c r="BP39" s="238"/>
      <c r="BQ39" s="238"/>
      <c r="BR39" s="238"/>
      <c r="BS39" s="238"/>
      <c r="BT39" s="238"/>
      <c r="BU39" s="232"/>
      <c r="BV39" s="232"/>
      <c r="BW39" s="232"/>
      <c r="BX39" s="232"/>
      <c r="BY39" s="232"/>
      <c r="BZ39" s="232"/>
      <c r="CA39" s="232"/>
    </row>
    <row r="40" spans="1:79" ht="15" customHeight="1">
      <c r="A40" s="231"/>
      <c r="B40" s="232"/>
      <c r="C40" s="232"/>
      <c r="D40" s="482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483"/>
      <c r="AL40" s="483"/>
      <c r="AM40" s="483"/>
      <c r="AN40" s="483"/>
      <c r="AO40" s="483"/>
      <c r="AP40" s="483"/>
      <c r="AQ40" s="483"/>
      <c r="AR40" s="483"/>
      <c r="AS40" s="483"/>
      <c r="AT40" s="483"/>
      <c r="AU40" s="483"/>
      <c r="AV40" s="483"/>
      <c r="AW40" s="483"/>
      <c r="AX40" s="483"/>
      <c r="AY40" s="483"/>
      <c r="AZ40" s="483"/>
      <c r="BA40" s="483"/>
      <c r="BB40" s="483"/>
      <c r="BC40" s="484"/>
      <c r="BD40" s="232"/>
      <c r="BE40" s="232"/>
      <c r="BF40" s="232"/>
      <c r="BG40" s="233"/>
      <c r="BN40" s="238"/>
      <c r="BO40" s="238"/>
      <c r="BP40" s="238"/>
      <c r="BQ40" s="238"/>
      <c r="BR40" s="238"/>
      <c r="BS40" s="238"/>
      <c r="BT40" s="238"/>
      <c r="BU40" s="232"/>
      <c r="BV40" s="232"/>
      <c r="BW40" s="232"/>
      <c r="BX40" s="232"/>
      <c r="BY40" s="232"/>
      <c r="BZ40" s="232"/>
      <c r="CA40" s="232"/>
    </row>
    <row r="41" spans="1:79" ht="15" customHeight="1">
      <c r="A41" s="231"/>
      <c r="B41" s="232"/>
      <c r="C41" s="232"/>
      <c r="D41" s="482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3"/>
      <c r="AK41" s="483"/>
      <c r="AL41" s="483"/>
      <c r="AM41" s="483"/>
      <c r="AN41" s="483"/>
      <c r="AO41" s="483"/>
      <c r="AP41" s="483"/>
      <c r="AQ41" s="483"/>
      <c r="AR41" s="483"/>
      <c r="AS41" s="483"/>
      <c r="AT41" s="483"/>
      <c r="AU41" s="483"/>
      <c r="AV41" s="483"/>
      <c r="AW41" s="483"/>
      <c r="AX41" s="483"/>
      <c r="AY41" s="483"/>
      <c r="AZ41" s="483"/>
      <c r="BA41" s="483"/>
      <c r="BB41" s="483"/>
      <c r="BC41" s="484"/>
      <c r="BD41" s="232"/>
      <c r="BE41" s="232"/>
      <c r="BF41" s="232"/>
      <c r="BG41" s="233"/>
      <c r="BN41" s="238"/>
      <c r="BO41" s="238"/>
      <c r="BP41" s="238"/>
      <c r="BQ41" s="238"/>
      <c r="BR41" s="238"/>
      <c r="BS41" s="238"/>
      <c r="BT41" s="238"/>
      <c r="BU41" s="232"/>
      <c r="BV41" s="232"/>
      <c r="BW41" s="232"/>
      <c r="BX41" s="232"/>
      <c r="BY41" s="232"/>
      <c r="BZ41" s="232"/>
      <c r="CA41" s="232"/>
    </row>
    <row r="42" spans="1:79" ht="15" customHeight="1">
      <c r="A42" s="231"/>
      <c r="B42" s="232"/>
      <c r="C42" s="232"/>
      <c r="D42" s="482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/>
      <c r="AA42" s="483"/>
      <c r="AB42" s="483"/>
      <c r="AC42" s="483"/>
      <c r="AD42" s="483"/>
      <c r="AE42" s="483"/>
      <c r="AF42" s="483"/>
      <c r="AG42" s="483"/>
      <c r="AH42" s="483"/>
      <c r="AI42" s="483"/>
      <c r="AJ42" s="483"/>
      <c r="AK42" s="483"/>
      <c r="AL42" s="483"/>
      <c r="AM42" s="483"/>
      <c r="AN42" s="483"/>
      <c r="AO42" s="483"/>
      <c r="AP42" s="483"/>
      <c r="AQ42" s="483"/>
      <c r="AR42" s="483"/>
      <c r="AS42" s="483"/>
      <c r="AT42" s="483"/>
      <c r="AU42" s="483"/>
      <c r="AV42" s="483"/>
      <c r="AW42" s="483"/>
      <c r="AX42" s="483"/>
      <c r="AY42" s="483"/>
      <c r="AZ42" s="483"/>
      <c r="BA42" s="483"/>
      <c r="BB42" s="483"/>
      <c r="BC42" s="484"/>
      <c r="BD42" s="232"/>
      <c r="BE42" s="232"/>
      <c r="BF42" s="232"/>
      <c r="BG42" s="233"/>
      <c r="BN42" s="238"/>
      <c r="BO42" s="238"/>
      <c r="BP42" s="238"/>
      <c r="BQ42" s="238"/>
      <c r="BR42" s="238"/>
      <c r="BS42" s="238"/>
      <c r="BT42" s="238"/>
      <c r="BU42" s="232"/>
      <c r="BV42" s="232"/>
      <c r="BW42" s="232"/>
      <c r="BX42" s="232"/>
      <c r="BY42" s="232"/>
      <c r="BZ42" s="232"/>
      <c r="CA42" s="232"/>
    </row>
    <row r="43" spans="1:79" ht="15" customHeight="1" thickBot="1">
      <c r="A43" s="231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3"/>
      <c r="BN43" s="238"/>
      <c r="BO43" s="238"/>
      <c r="BP43" s="238"/>
      <c r="BQ43" s="238"/>
      <c r="BR43" s="238"/>
      <c r="BS43" s="238"/>
      <c r="BT43" s="238"/>
      <c r="BU43" s="232"/>
      <c r="BV43" s="232"/>
      <c r="BW43" s="232"/>
      <c r="BX43" s="232"/>
      <c r="BY43" s="232"/>
      <c r="BZ43" s="232"/>
      <c r="CA43" s="232"/>
    </row>
    <row r="44" spans="1:79" ht="32.450000000000003" customHeight="1" thickBot="1">
      <c r="A44" s="433" t="s">
        <v>516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34"/>
      <c r="AR44" s="434"/>
      <c r="AS44" s="434"/>
      <c r="AT44" s="434"/>
      <c r="AU44" s="434"/>
      <c r="AV44" s="434"/>
      <c r="AW44" s="434"/>
      <c r="AX44" s="434"/>
      <c r="AY44" s="434"/>
      <c r="AZ44" s="434"/>
      <c r="BA44" s="434"/>
      <c r="BB44" s="434"/>
      <c r="BC44" s="434"/>
      <c r="BD44" s="434"/>
      <c r="BE44" s="434"/>
      <c r="BF44" s="434"/>
      <c r="BG44" s="435"/>
      <c r="BM44" s="563" t="s">
        <v>106</v>
      </c>
      <c r="BN44" s="563"/>
      <c r="BO44" s="563"/>
      <c r="BP44" s="238"/>
      <c r="BQ44" s="238"/>
      <c r="BR44" s="238"/>
      <c r="BS44" s="238"/>
      <c r="BT44" s="238"/>
      <c r="BU44" s="232"/>
      <c r="BV44" s="232"/>
      <c r="BW44" s="232"/>
      <c r="BX44" s="232"/>
      <c r="BY44" s="232"/>
      <c r="BZ44" s="232"/>
      <c r="CA44" s="232"/>
    </row>
    <row r="45" spans="1:79" ht="15" customHeight="1">
      <c r="A45" s="231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448" t="s">
        <v>53</v>
      </c>
      <c r="AA45" s="448"/>
      <c r="AB45" s="448"/>
      <c r="AC45" s="448"/>
      <c r="AD45" s="448"/>
      <c r="AE45" s="448"/>
      <c r="AF45" s="448"/>
      <c r="AG45" s="448"/>
      <c r="AH45" s="448"/>
      <c r="AI45" s="448"/>
      <c r="AJ45" s="448"/>
      <c r="AK45" s="448"/>
      <c r="AL45" s="375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3"/>
      <c r="BM45" s="563"/>
      <c r="BN45" s="563"/>
      <c r="BO45" s="563"/>
      <c r="BP45" s="238"/>
      <c r="BU45" s="493"/>
      <c r="BV45" s="493"/>
      <c r="BW45" s="232"/>
      <c r="BX45" s="232"/>
      <c r="BY45" s="232"/>
      <c r="BZ45" s="232"/>
      <c r="CA45" s="232"/>
    </row>
    <row r="46" spans="1:79" ht="14.45" customHeight="1">
      <c r="A46" s="231"/>
      <c r="B46" s="232"/>
      <c r="C46" s="232"/>
      <c r="D46" s="449"/>
      <c r="E46" s="449"/>
      <c r="F46" s="449"/>
      <c r="G46" s="449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31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BB46" s="232"/>
      <c r="BC46" s="232"/>
      <c r="BD46" s="232"/>
      <c r="BE46" s="232"/>
      <c r="BF46" s="232"/>
      <c r="BG46" s="233"/>
      <c r="BM46" s="230" t="s">
        <v>82</v>
      </c>
      <c r="BN46" s="239" t="str">
        <f>IF(AND(AK13=1,J54&lt;&gt;""),VLOOKUP(J54,Datos!L:M,2,0),IF(I48&lt;&gt;"",VLOOKUP(I48,Datos!Y:AE,7,0),""))</f>
        <v/>
      </c>
      <c r="BO46" s="239" t="str">
        <f>IF(I48&lt;&gt;"",VLOOKUP(I48,Datos!Y:AU,23,0),"")</f>
        <v/>
      </c>
      <c r="BU46" s="493"/>
      <c r="BV46" s="493"/>
      <c r="BW46" s="232"/>
      <c r="BX46" s="232"/>
      <c r="BY46" s="232"/>
      <c r="BZ46" s="232"/>
      <c r="CA46" s="232"/>
    </row>
    <row r="47" spans="1:79" ht="14.45" customHeight="1">
      <c r="A47" s="562" t="s">
        <v>351</v>
      </c>
      <c r="B47" s="448"/>
      <c r="C47" s="448"/>
      <c r="D47" s="448"/>
      <c r="E47" s="448"/>
      <c r="F47" s="448"/>
      <c r="G47" s="448"/>
      <c r="H47" s="448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232"/>
      <c r="Z47" s="232"/>
      <c r="AA47" s="232"/>
      <c r="AB47" s="457" t="s">
        <v>52</v>
      </c>
      <c r="AC47" s="458"/>
      <c r="AD47" s="458"/>
      <c r="AE47" s="458"/>
      <c r="AF47" s="458"/>
      <c r="AG47" s="458"/>
      <c r="AH47" s="458"/>
      <c r="AI47" s="458"/>
      <c r="AJ47" s="458"/>
      <c r="AK47" s="468"/>
      <c r="AL47" s="372"/>
      <c r="AM47" s="232"/>
      <c r="AN47" s="232"/>
      <c r="BB47" s="232"/>
      <c r="BC47" s="232"/>
      <c r="BD47" s="232"/>
      <c r="BE47" s="232"/>
      <c r="BF47" s="232"/>
      <c r="BG47" s="233"/>
      <c r="BM47" s="230" t="s">
        <v>81</v>
      </c>
      <c r="BN47" s="239" t="str">
        <f>IF(AND(AK13=1,J63&lt;&gt;""),VLOOKUP(J63,Datos!N:AE,18,0),IF(I58&lt;&gt;"",VLOOKUP(I58,Datos!P:AE,16,0),""))</f>
        <v/>
      </c>
      <c r="BO47" s="239" t="str">
        <f>IF(AK13=1,J63,IF(I58&lt;&gt;"",VLOOKUP(I58,Datos!P:R,3,0),""))</f>
        <v/>
      </c>
      <c r="BU47" s="232"/>
      <c r="BV47" s="232"/>
      <c r="BW47" s="232"/>
      <c r="BX47" s="232"/>
      <c r="BY47" s="232"/>
      <c r="BZ47" s="232"/>
      <c r="CA47" s="232"/>
    </row>
    <row r="48" spans="1:79" ht="27" customHeight="1">
      <c r="A48" s="492"/>
      <c r="B48" s="493"/>
      <c r="C48" s="493"/>
      <c r="D48" s="493"/>
      <c r="E48" s="493"/>
      <c r="F48" s="493"/>
      <c r="G48" s="232"/>
      <c r="H48" s="232"/>
      <c r="I48" s="444"/>
      <c r="J48" s="444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4"/>
      <c r="X48" s="444"/>
      <c r="Y48" s="232"/>
      <c r="Z48" s="232"/>
      <c r="AA48" s="232"/>
      <c r="AB48" s="450">
        <v>1</v>
      </c>
      <c r="AC48" s="450"/>
      <c r="AD48" s="450">
        <v>2</v>
      </c>
      <c r="AE48" s="450"/>
      <c r="AF48" s="450">
        <v>3</v>
      </c>
      <c r="AG48" s="450"/>
      <c r="AH48" s="450">
        <v>4</v>
      </c>
      <c r="AI48" s="450"/>
      <c r="AJ48" s="450">
        <v>5</v>
      </c>
      <c r="AK48" s="450"/>
      <c r="AL48" s="372"/>
      <c r="AM48" s="232"/>
      <c r="AN48" s="232"/>
      <c r="BB48" s="232"/>
      <c r="BC48" s="232"/>
      <c r="BD48" s="232"/>
      <c r="BE48" s="232"/>
      <c r="BF48" s="232"/>
      <c r="BG48" s="233"/>
    </row>
    <row r="49" spans="1:72" ht="31.5" customHeight="1">
      <c r="A49" s="492"/>
      <c r="B49" s="493"/>
      <c r="C49" s="493"/>
      <c r="D49" s="493"/>
      <c r="E49" s="493"/>
      <c r="F49" s="493"/>
      <c r="G49" s="241"/>
      <c r="H49" s="242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32"/>
      <c r="Y49" s="232"/>
      <c r="Z49" s="559" t="s">
        <v>51</v>
      </c>
      <c r="AA49" s="469">
        <v>1</v>
      </c>
      <c r="AB49" s="527" t="str">
        <f>IF(AND($AB$48=$H$66,$AA49=$F$66),"R3","")</f>
        <v/>
      </c>
      <c r="AC49" s="528"/>
      <c r="AD49" s="527" t="str">
        <f>IF(AND(AD$48=$H$66,$AA$49=$F$66),"R3","")</f>
        <v/>
      </c>
      <c r="AE49" s="528"/>
      <c r="AF49" s="535" t="str">
        <f>IF(AND(AF$48=$H$66,$AA$49=$F$66),"R3","")</f>
        <v/>
      </c>
      <c r="AG49" s="536"/>
      <c r="AH49" s="518" t="str">
        <f>IF(AND(AH$48=$H$66,$AA$49=$F$66),"R3","")</f>
        <v/>
      </c>
      <c r="AI49" s="519"/>
      <c r="AJ49" s="531" t="str">
        <f>IF(AND(AJ$48=$H$66,$AA$49=$F$66),"R3","")</f>
        <v/>
      </c>
      <c r="AK49" s="532"/>
      <c r="AL49" s="395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3"/>
      <c r="BM49" s="239"/>
      <c r="BN49" s="239" t="s">
        <v>57</v>
      </c>
      <c r="BO49" s="239" t="s">
        <v>58</v>
      </c>
      <c r="BP49" s="239" t="s">
        <v>59</v>
      </c>
      <c r="BQ49" s="239" t="s">
        <v>60</v>
      </c>
      <c r="BR49" s="239"/>
      <c r="BS49" s="239" t="s">
        <v>61</v>
      </c>
      <c r="BT49" s="239"/>
    </row>
    <row r="50" spans="1:72" ht="11.25" customHeight="1">
      <c r="A50" s="231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4"/>
      <c r="S50" s="234"/>
      <c r="T50" s="234"/>
      <c r="U50" s="234"/>
      <c r="V50" s="234"/>
      <c r="W50" s="234"/>
      <c r="X50" s="234"/>
      <c r="Y50" s="232"/>
      <c r="Z50" s="560"/>
      <c r="AA50" s="469"/>
      <c r="AB50" s="529"/>
      <c r="AC50" s="530"/>
      <c r="AD50" s="529"/>
      <c r="AE50" s="530"/>
      <c r="AF50" s="537"/>
      <c r="AG50" s="538"/>
      <c r="AH50" s="520"/>
      <c r="AI50" s="521"/>
      <c r="AJ50" s="533"/>
      <c r="AK50" s="534"/>
      <c r="AL50" s="395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3"/>
      <c r="BM50" s="239" t="s">
        <v>143</v>
      </c>
      <c r="BN50" s="239" t="s">
        <v>80</v>
      </c>
      <c r="BO50" s="239" t="s">
        <v>80</v>
      </c>
      <c r="BP50" s="239" t="s">
        <v>79</v>
      </c>
      <c r="BQ50" s="239" t="s">
        <v>78</v>
      </c>
      <c r="BR50" s="239"/>
      <c r="BS50" s="239" t="s">
        <v>77</v>
      </c>
      <c r="BT50" s="239"/>
    </row>
    <row r="51" spans="1:72" ht="13.5" customHeight="1">
      <c r="A51" s="231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452"/>
      <c r="S51" s="452"/>
      <c r="T51" s="452"/>
      <c r="U51" s="452"/>
      <c r="V51" s="452"/>
      <c r="W51" s="452"/>
      <c r="X51" s="234"/>
      <c r="Y51" s="232"/>
      <c r="Z51" s="560"/>
      <c r="AA51" s="469">
        <v>2</v>
      </c>
      <c r="AB51" s="527" t="str">
        <f>IF(AND(AB$48=$H$66,$AA$51=$F$66),"R3","")</f>
        <v/>
      </c>
      <c r="AC51" s="528"/>
      <c r="AD51" s="527" t="str">
        <f>IF(AND(AD$48=$H$66,$AA$51=$F$66),"R3","")</f>
        <v/>
      </c>
      <c r="AE51" s="528"/>
      <c r="AF51" s="535" t="str">
        <f>IF(AND(AF$48=$H$66,$AA$51=$F$66),"R3","")</f>
        <v/>
      </c>
      <c r="AG51" s="536"/>
      <c r="AH51" s="518" t="str">
        <f>IF(AND(AH$48=$H$66,$AA$51=$F$66),"R3","")</f>
        <v/>
      </c>
      <c r="AI51" s="519"/>
      <c r="AJ51" s="531" t="str">
        <f>IF(AND(AJ$48=$H$66,$AA$51=$F$66),"R3","")</f>
        <v/>
      </c>
      <c r="AK51" s="532"/>
      <c r="AL51" s="395"/>
      <c r="AM51" s="232"/>
      <c r="AN51" s="451" t="s">
        <v>50</v>
      </c>
      <c r="AO51" s="451"/>
      <c r="AP51" s="451"/>
      <c r="AQ51" s="451"/>
      <c r="AR51" s="451"/>
      <c r="AS51" s="451"/>
      <c r="AT51" s="451"/>
      <c r="AU51" s="451"/>
      <c r="AV51" s="451"/>
      <c r="AW51" s="451"/>
      <c r="AX51" s="451"/>
      <c r="AY51" s="451"/>
      <c r="AZ51" s="451"/>
      <c r="BA51" s="232"/>
      <c r="BB51" s="232"/>
      <c r="BC51" s="232"/>
      <c r="BD51" s="232"/>
      <c r="BE51" s="232"/>
      <c r="BF51" s="232"/>
      <c r="BG51" s="233"/>
      <c r="BM51" s="239" t="s">
        <v>55</v>
      </c>
      <c r="BN51" s="239" t="s">
        <v>80</v>
      </c>
      <c r="BO51" s="239" t="s">
        <v>80</v>
      </c>
      <c r="BP51" s="239" t="s">
        <v>79</v>
      </c>
      <c r="BQ51" s="239" t="s">
        <v>78</v>
      </c>
      <c r="BR51" s="239"/>
      <c r="BS51" s="239" t="s">
        <v>77</v>
      </c>
      <c r="BT51" s="239"/>
    </row>
    <row r="52" spans="1:72" ht="19.5" customHeight="1">
      <c r="A52" s="231"/>
      <c r="B52" s="232"/>
      <c r="C52" s="232"/>
      <c r="D52" s="453" t="s">
        <v>148</v>
      </c>
      <c r="E52" s="453"/>
      <c r="F52" s="453"/>
      <c r="G52" s="453"/>
      <c r="H52" s="453"/>
      <c r="I52" s="453"/>
      <c r="J52" s="215"/>
      <c r="K52" s="215"/>
      <c r="L52" s="215"/>
      <c r="M52" s="215"/>
      <c r="N52" s="215"/>
      <c r="O52" s="215"/>
      <c r="P52" s="215"/>
      <c r="Q52" s="232"/>
      <c r="R52" s="513"/>
      <c r="S52" s="513"/>
      <c r="T52" s="513"/>
      <c r="U52" s="513"/>
      <c r="V52" s="513"/>
      <c r="W52" s="513"/>
      <c r="X52" s="234"/>
      <c r="Y52" s="232"/>
      <c r="Z52" s="560"/>
      <c r="AA52" s="469"/>
      <c r="AB52" s="529"/>
      <c r="AC52" s="530"/>
      <c r="AD52" s="529"/>
      <c r="AE52" s="530"/>
      <c r="AF52" s="537"/>
      <c r="AG52" s="538"/>
      <c r="AH52" s="520"/>
      <c r="AI52" s="521"/>
      <c r="AJ52" s="533"/>
      <c r="AK52" s="534"/>
      <c r="AL52" s="395"/>
      <c r="AM52" s="232"/>
      <c r="AN52" s="539" t="str">
        <f>IF(OR(J54="",J63=""),"",INDEX($BM$49:$BT$54,MATCH($BO$46,$BM$49:$BM$54,0),MATCH($BO$47,$BM$49:$BT$49,0)))</f>
        <v/>
      </c>
      <c r="AO52" s="540"/>
      <c r="AP52" s="540"/>
      <c r="AQ52" s="540"/>
      <c r="AR52" s="540"/>
      <c r="AS52" s="540"/>
      <c r="AT52" s="540"/>
      <c r="AU52" s="540"/>
      <c r="AV52" s="540"/>
      <c r="AW52" s="540"/>
      <c r="AX52" s="540"/>
      <c r="AY52" s="540"/>
      <c r="AZ52" s="541"/>
      <c r="BE52" s="232"/>
      <c r="BF52" s="232"/>
      <c r="BG52" s="233"/>
      <c r="BM52" s="239" t="s">
        <v>144</v>
      </c>
      <c r="BN52" s="239" t="s">
        <v>80</v>
      </c>
      <c r="BO52" s="239" t="s">
        <v>79</v>
      </c>
      <c r="BP52" s="239" t="s">
        <v>78</v>
      </c>
      <c r="BQ52" s="239" t="s">
        <v>77</v>
      </c>
      <c r="BR52" s="239"/>
      <c r="BS52" s="239" t="s">
        <v>77</v>
      </c>
      <c r="BT52" s="239"/>
    </row>
    <row r="53" spans="1:72" ht="14.45" customHeight="1">
      <c r="A53" s="231"/>
      <c r="B53" s="232"/>
      <c r="C53" s="232"/>
      <c r="D53" s="232"/>
      <c r="E53" s="232"/>
      <c r="F53" s="232"/>
      <c r="G53" s="232"/>
      <c r="H53" s="232"/>
      <c r="I53" s="232"/>
      <c r="J53" s="243"/>
      <c r="K53" s="244"/>
      <c r="L53" s="244"/>
      <c r="M53" s="244"/>
      <c r="N53" s="244"/>
      <c r="O53" s="244"/>
      <c r="P53" s="245"/>
      <c r="Q53" s="232"/>
      <c r="R53" s="452"/>
      <c r="S53" s="452"/>
      <c r="T53" s="452"/>
      <c r="U53" s="452"/>
      <c r="V53" s="452"/>
      <c r="W53" s="452"/>
      <c r="X53" s="234"/>
      <c r="Y53" s="232"/>
      <c r="Z53" s="560"/>
      <c r="AA53" s="469">
        <v>3</v>
      </c>
      <c r="AB53" s="527" t="str">
        <f>IF(AND(AB$48=$H$66,$AA$53=$F$66),"R3","")</f>
        <v/>
      </c>
      <c r="AC53" s="528"/>
      <c r="AD53" s="535" t="str">
        <f>IF(AND(AD$48=$H$66,$AA$53=$F$66),"R3","")</f>
        <v/>
      </c>
      <c r="AE53" s="536"/>
      <c r="AF53" s="518" t="str">
        <f>IF(AND(AF$48=$H$66,$AA$53=$F$66),"R3","")</f>
        <v/>
      </c>
      <c r="AG53" s="519"/>
      <c r="AH53" s="531" t="str">
        <f>IF(AND(AH$48=$H$66,$AA$53=$F$66),"R3","")</f>
        <v/>
      </c>
      <c r="AI53" s="532"/>
      <c r="AJ53" s="531" t="str">
        <f>IF(AND(AJ$48=$H$66,$AA$53=$F$66),"R3","")</f>
        <v/>
      </c>
      <c r="AK53" s="532"/>
      <c r="AL53" s="395"/>
      <c r="AM53" s="232"/>
      <c r="AN53" s="542"/>
      <c r="AO53" s="543"/>
      <c r="AP53" s="543"/>
      <c r="AQ53" s="543"/>
      <c r="AR53" s="543"/>
      <c r="AS53" s="543"/>
      <c r="AT53" s="543"/>
      <c r="AU53" s="543"/>
      <c r="AV53" s="543"/>
      <c r="AW53" s="543"/>
      <c r="AX53" s="543"/>
      <c r="AY53" s="543"/>
      <c r="AZ53" s="544"/>
      <c r="BE53" s="232"/>
      <c r="BF53" s="232"/>
      <c r="BG53" s="233"/>
      <c r="BM53" s="239" t="s">
        <v>56</v>
      </c>
      <c r="BN53" s="239" t="s">
        <v>79</v>
      </c>
      <c r="BO53" s="239" t="s">
        <v>78</v>
      </c>
      <c r="BP53" s="239" t="s">
        <v>78</v>
      </c>
      <c r="BQ53" s="239" t="s">
        <v>77</v>
      </c>
      <c r="BR53" s="239"/>
      <c r="BS53" s="239" t="s">
        <v>77</v>
      </c>
      <c r="BT53" s="239"/>
    </row>
    <row r="54" spans="1:72" ht="14.45" customHeight="1">
      <c r="A54" s="231"/>
      <c r="B54" s="232"/>
      <c r="C54" s="232"/>
      <c r="D54" s="232"/>
      <c r="E54" s="232"/>
      <c r="F54" s="232"/>
      <c r="G54" s="232"/>
      <c r="H54" s="232"/>
      <c r="I54" s="232"/>
      <c r="J54" s="556" t="str">
        <f>BO46</f>
        <v/>
      </c>
      <c r="K54" s="556"/>
      <c r="L54" s="556"/>
      <c r="M54" s="556"/>
      <c r="N54" s="556"/>
      <c r="O54" s="556"/>
      <c r="P54" s="556"/>
      <c r="Q54" s="232"/>
      <c r="R54" s="452"/>
      <c r="S54" s="452"/>
      <c r="T54" s="452"/>
      <c r="U54" s="452"/>
      <c r="V54" s="452"/>
      <c r="W54" s="452"/>
      <c r="X54" s="234"/>
      <c r="Y54" s="232"/>
      <c r="Z54" s="560"/>
      <c r="AA54" s="469"/>
      <c r="AB54" s="529"/>
      <c r="AC54" s="530"/>
      <c r="AD54" s="537"/>
      <c r="AE54" s="538"/>
      <c r="AF54" s="520"/>
      <c r="AG54" s="521"/>
      <c r="AH54" s="533"/>
      <c r="AI54" s="534"/>
      <c r="AJ54" s="533"/>
      <c r="AK54" s="534"/>
      <c r="AL54" s="395"/>
      <c r="AM54" s="232"/>
      <c r="AN54" s="232"/>
      <c r="AO54" s="232"/>
      <c r="AP54" s="232"/>
      <c r="AQ54" s="232"/>
      <c r="AR54" s="232"/>
      <c r="BE54" s="232"/>
      <c r="BF54" s="232"/>
      <c r="BG54" s="233"/>
      <c r="BM54" s="239" t="s">
        <v>145</v>
      </c>
      <c r="BN54" s="239" t="s">
        <v>78</v>
      </c>
      <c r="BO54" s="239" t="s">
        <v>78</v>
      </c>
      <c r="BP54" s="239" t="s">
        <v>77</v>
      </c>
      <c r="BQ54" s="239" t="s">
        <v>77</v>
      </c>
      <c r="BR54" s="239"/>
      <c r="BS54" s="239" t="s">
        <v>77</v>
      </c>
      <c r="BT54" s="239"/>
    </row>
    <row r="55" spans="1:72" ht="14.45" customHeight="1">
      <c r="A55" s="231"/>
      <c r="B55" s="232"/>
      <c r="C55" s="232"/>
      <c r="D55" s="232"/>
      <c r="E55" s="232"/>
      <c r="F55" s="232"/>
      <c r="G55" s="232"/>
      <c r="H55" s="232"/>
      <c r="I55" s="232"/>
      <c r="J55" s="243"/>
      <c r="K55" s="244"/>
      <c r="L55" s="244"/>
      <c r="M55" s="244"/>
      <c r="N55" s="244"/>
      <c r="O55" s="244"/>
      <c r="P55" s="245"/>
      <c r="Q55" s="232"/>
      <c r="R55" s="452" t="s">
        <v>832</v>
      </c>
      <c r="S55" s="452"/>
      <c r="T55" s="452"/>
      <c r="U55" s="452"/>
      <c r="V55" s="452"/>
      <c r="W55" s="452"/>
      <c r="X55" s="234"/>
      <c r="Y55" s="232"/>
      <c r="Z55" s="560"/>
      <c r="AA55" s="469">
        <v>4</v>
      </c>
      <c r="AB55" s="535" t="str">
        <f>IF(AND(AB$48=$H$66,$AA$55=$F$66),"R3","")</f>
        <v/>
      </c>
      <c r="AC55" s="536"/>
      <c r="AD55" s="518" t="str">
        <f>IF(AND(AD$48=$H$66,$AA$55=$F$66),"R3","")</f>
        <v/>
      </c>
      <c r="AE55" s="519"/>
      <c r="AF55" s="518" t="str">
        <f>IF(AND(AF$48=$H$66,$AA$55=$F$66),"R3","")</f>
        <v/>
      </c>
      <c r="AG55" s="519"/>
      <c r="AH55" s="531" t="str">
        <f>IF(AND(AH$48=$H$66,$AA$55=$F$66),"R3","")</f>
        <v/>
      </c>
      <c r="AI55" s="532"/>
      <c r="AJ55" s="531" t="str">
        <f>IF(AND(AJ$48=$H$66,$AA$55=$F$66),"R3","")</f>
        <v/>
      </c>
      <c r="AK55" s="532"/>
      <c r="AL55" s="395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3"/>
    </row>
    <row r="56" spans="1:72" ht="14.45" customHeight="1">
      <c r="A56" s="231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560"/>
      <c r="AA56" s="469"/>
      <c r="AB56" s="537"/>
      <c r="AC56" s="538"/>
      <c r="AD56" s="520"/>
      <c r="AE56" s="521"/>
      <c r="AF56" s="520"/>
      <c r="AG56" s="521"/>
      <c r="AH56" s="533"/>
      <c r="AI56" s="534"/>
      <c r="AJ56" s="533"/>
      <c r="AK56" s="534"/>
      <c r="AL56" s="395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3"/>
    </row>
    <row r="57" spans="1:72" ht="15.75" customHeight="1">
      <c r="A57" s="557" t="s">
        <v>350</v>
      </c>
      <c r="B57" s="558"/>
      <c r="C57" s="558"/>
      <c r="D57" s="558"/>
      <c r="E57" s="558"/>
      <c r="F57" s="558"/>
      <c r="G57" s="558"/>
      <c r="H57" s="558"/>
      <c r="I57" s="522" t="str">
        <f>IF($AK$13=1,"De click para determinar el impacto__","")</f>
        <v/>
      </c>
      <c r="J57" s="522"/>
      <c r="K57" s="522"/>
      <c r="L57" s="522"/>
      <c r="M57" s="522"/>
      <c r="N57" s="522"/>
      <c r="O57" s="522"/>
      <c r="P57" s="522"/>
      <c r="Q57" s="522"/>
      <c r="R57" s="522"/>
      <c r="S57" s="522"/>
      <c r="T57" s="522"/>
      <c r="U57" s="31"/>
      <c r="V57" s="31"/>
      <c r="W57" s="31"/>
      <c r="X57" s="31"/>
      <c r="Y57" s="232"/>
      <c r="Z57" s="560"/>
      <c r="AA57" s="469">
        <v>5</v>
      </c>
      <c r="AB57" s="518" t="str">
        <f>IF(AND(AB$48=$H$66,$AA$57=$F$66),"R3","")</f>
        <v/>
      </c>
      <c r="AC57" s="519"/>
      <c r="AD57" s="518" t="str">
        <f>IF(AND(AD$48=$H$66,$AA$57=$F$66),"R3","")</f>
        <v/>
      </c>
      <c r="AE57" s="519"/>
      <c r="AF57" s="531" t="str">
        <f>IF(AND(AF$48=$H$66,$AA$57=$F$66),"R3","")</f>
        <v/>
      </c>
      <c r="AG57" s="532"/>
      <c r="AH57" s="531" t="str">
        <f>IF(AND(AH$48=$H$66,$AA$57=$F$66),"R3","")</f>
        <v/>
      </c>
      <c r="AI57" s="532"/>
      <c r="AJ57" s="531" t="str">
        <f>IF(AND(AJ$48=$H$66,$AA$57=$F$66),"R3","")</f>
        <v/>
      </c>
      <c r="AK57" s="532"/>
      <c r="AL57" s="395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3"/>
    </row>
    <row r="58" spans="1:72" ht="30.75" customHeight="1">
      <c r="A58" s="231"/>
      <c r="B58" s="232"/>
      <c r="C58" s="232"/>
      <c r="D58" s="232"/>
      <c r="E58" s="232"/>
      <c r="F58" s="232"/>
      <c r="G58" s="232"/>
      <c r="H58" s="232"/>
      <c r="I58" s="444"/>
      <c r="J58" s="444"/>
      <c r="K58" s="444"/>
      <c r="L58" s="444"/>
      <c r="M58" s="444"/>
      <c r="N58" s="444"/>
      <c r="O58" s="444"/>
      <c r="P58" s="444"/>
      <c r="Q58" s="444"/>
      <c r="R58" s="444"/>
      <c r="S58" s="444"/>
      <c r="T58" s="444"/>
      <c r="U58" s="444"/>
      <c r="V58" s="444"/>
      <c r="W58" s="444"/>
      <c r="X58" s="444"/>
      <c r="Y58" s="232"/>
      <c r="Z58" s="561"/>
      <c r="AA58" s="469"/>
      <c r="AB58" s="520"/>
      <c r="AC58" s="521"/>
      <c r="AD58" s="520"/>
      <c r="AE58" s="521"/>
      <c r="AF58" s="533"/>
      <c r="AG58" s="534"/>
      <c r="AH58" s="533"/>
      <c r="AI58" s="534"/>
      <c r="AJ58" s="533"/>
      <c r="AK58" s="534"/>
      <c r="AL58" s="395"/>
      <c r="AM58" s="232"/>
      <c r="AN58" s="232"/>
      <c r="AO58" s="232"/>
      <c r="AP58" s="232"/>
      <c r="AQ58" s="232"/>
      <c r="AR58" s="232"/>
      <c r="AS58" s="234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3"/>
    </row>
    <row r="59" spans="1:72" ht="14.45" customHeight="1">
      <c r="A59" s="231"/>
      <c r="B59" s="232"/>
      <c r="C59" s="232"/>
      <c r="D59" s="232"/>
      <c r="E59" s="232"/>
      <c r="F59" s="232"/>
      <c r="G59" s="232"/>
      <c r="H59" s="232"/>
      <c r="I59" s="214"/>
      <c r="J59" s="214"/>
      <c r="K59" s="214"/>
      <c r="L59" s="214"/>
      <c r="M59" s="214"/>
      <c r="N59" s="214"/>
      <c r="O59" s="214"/>
      <c r="P59" s="214"/>
      <c r="Q59" s="247"/>
      <c r="R59" s="517"/>
      <c r="S59" s="517"/>
      <c r="T59" s="517"/>
      <c r="U59" s="517"/>
      <c r="V59" s="517"/>
      <c r="W59" s="517"/>
      <c r="X59" s="234"/>
      <c r="Y59" s="232"/>
      <c r="Z59" s="248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3"/>
    </row>
    <row r="60" spans="1:72" ht="14.45" customHeight="1">
      <c r="A60" s="231"/>
      <c r="B60" s="232"/>
      <c r="C60" s="232"/>
      <c r="D60" s="232"/>
      <c r="E60" s="232"/>
      <c r="F60" s="232"/>
      <c r="G60" s="232"/>
      <c r="H60" s="232"/>
      <c r="I60" s="214"/>
      <c r="J60" s="214"/>
      <c r="K60" s="214"/>
      <c r="L60" s="214"/>
      <c r="M60" s="214"/>
      <c r="N60" s="214"/>
      <c r="O60" s="214"/>
      <c r="P60" s="214"/>
      <c r="Q60" s="247"/>
      <c r="R60" s="383"/>
      <c r="S60" s="383"/>
      <c r="T60" s="383"/>
      <c r="U60" s="383"/>
      <c r="V60" s="383"/>
      <c r="W60" s="383"/>
      <c r="X60" s="234"/>
      <c r="Y60" s="232"/>
      <c r="Z60" s="248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3"/>
    </row>
    <row r="61" spans="1:72" ht="14.45" customHeight="1">
      <c r="A61" s="231"/>
      <c r="B61" s="232"/>
      <c r="C61" s="232"/>
      <c r="D61" s="555" t="s">
        <v>502</v>
      </c>
      <c r="E61" s="555"/>
      <c r="F61" s="555"/>
      <c r="G61" s="555"/>
      <c r="H61" s="555"/>
      <c r="I61" s="555"/>
      <c r="J61" s="214"/>
      <c r="K61" s="214"/>
      <c r="L61" s="214"/>
      <c r="M61" s="214"/>
      <c r="N61" s="214"/>
      <c r="O61" s="214"/>
      <c r="P61" s="214"/>
      <c r="Q61" s="247"/>
      <c r="R61" s="383"/>
      <c r="S61" s="383"/>
      <c r="T61" s="383"/>
      <c r="U61" s="383"/>
      <c r="V61" s="383"/>
      <c r="W61" s="383"/>
      <c r="X61" s="234"/>
      <c r="Y61" s="232"/>
      <c r="Z61" s="248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3"/>
    </row>
    <row r="62" spans="1:72" ht="14.45" customHeight="1">
      <c r="A62" s="231"/>
      <c r="B62" s="232"/>
      <c r="C62" s="232"/>
      <c r="D62" s="232"/>
      <c r="E62" s="232"/>
      <c r="F62" s="232"/>
      <c r="G62" s="232"/>
      <c r="H62" s="232"/>
      <c r="I62" s="232"/>
      <c r="J62" s="250"/>
      <c r="K62" s="251"/>
      <c r="L62" s="251"/>
      <c r="M62" s="251"/>
      <c r="N62" s="251"/>
      <c r="O62" s="251"/>
      <c r="P62" s="252"/>
      <c r="Q62" s="234"/>
      <c r="R62" s="513"/>
      <c r="S62" s="513"/>
      <c r="T62" s="513"/>
      <c r="U62" s="513"/>
      <c r="V62" s="513"/>
      <c r="W62" s="513"/>
      <c r="X62" s="234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3"/>
    </row>
    <row r="63" spans="1:72" ht="14.45" customHeight="1">
      <c r="A63" s="231"/>
      <c r="B63" s="232"/>
      <c r="C63" s="232"/>
      <c r="D63" s="232"/>
      <c r="E63" s="232"/>
      <c r="F63" s="232"/>
      <c r="G63" s="232"/>
      <c r="H63" s="232"/>
      <c r="I63" s="232"/>
      <c r="J63" s="514" t="str">
        <f>IF(AK13=1,Enc_Imp_Corrupción!F25,BO47)</f>
        <v/>
      </c>
      <c r="K63" s="515"/>
      <c r="L63" s="515"/>
      <c r="M63" s="515"/>
      <c r="N63" s="515"/>
      <c r="O63" s="515"/>
      <c r="P63" s="516"/>
      <c r="Q63" s="232"/>
      <c r="R63" s="513"/>
      <c r="S63" s="513"/>
      <c r="T63" s="513"/>
      <c r="U63" s="513"/>
      <c r="V63" s="513"/>
      <c r="W63" s="513"/>
      <c r="X63" s="232"/>
      <c r="Y63" s="232"/>
      <c r="Z63" s="253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3"/>
    </row>
    <row r="64" spans="1:72">
      <c r="A64" s="231"/>
      <c r="B64" s="232"/>
      <c r="C64" s="232"/>
      <c r="D64" s="232"/>
      <c r="E64" s="215"/>
      <c r="F64" s="215"/>
      <c r="G64" s="215"/>
      <c r="H64" s="215"/>
      <c r="I64" s="232"/>
      <c r="J64" s="254"/>
      <c r="K64" s="249"/>
      <c r="L64" s="249"/>
      <c r="M64" s="249"/>
      <c r="N64" s="249"/>
      <c r="O64" s="249"/>
      <c r="P64" s="255"/>
      <c r="Q64" s="232"/>
      <c r="R64" s="513"/>
      <c r="S64" s="513"/>
      <c r="T64" s="513"/>
      <c r="U64" s="513"/>
      <c r="V64" s="513"/>
      <c r="W64" s="513"/>
      <c r="X64" s="232"/>
      <c r="Y64" s="232"/>
      <c r="Z64" s="253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3"/>
    </row>
    <row r="65" spans="1:72">
      <c r="A65" s="231"/>
      <c r="B65" s="232"/>
      <c r="C65" s="232"/>
      <c r="D65" s="232"/>
      <c r="E65" s="232"/>
      <c r="F65" s="573" t="s">
        <v>68</v>
      </c>
      <c r="G65" s="573"/>
      <c r="H65" s="573" t="s">
        <v>69</v>
      </c>
      <c r="I65" s="573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53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3"/>
    </row>
    <row r="66" spans="1:72">
      <c r="A66" s="231"/>
      <c r="B66" s="232"/>
      <c r="C66" s="232"/>
      <c r="D66" s="232"/>
      <c r="E66" s="232"/>
      <c r="F66" s="350" t="str">
        <f>BN46</f>
        <v/>
      </c>
      <c r="G66" s="350"/>
      <c r="H66" s="350" t="str">
        <f>BN47</f>
        <v/>
      </c>
      <c r="I66" s="350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53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3"/>
    </row>
    <row r="67" spans="1:72" ht="15.75" thickBot="1">
      <c r="A67" s="231"/>
      <c r="B67" s="232"/>
      <c r="C67" s="232"/>
      <c r="D67" s="232"/>
      <c r="E67" s="232"/>
      <c r="F67" s="234"/>
      <c r="G67" s="234"/>
      <c r="H67" s="234"/>
      <c r="I67" s="234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53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3"/>
    </row>
    <row r="68" spans="1:72" ht="32.450000000000003" customHeight="1" thickBot="1">
      <c r="A68" s="433" t="s">
        <v>851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434"/>
      <c r="S68" s="434"/>
      <c r="T68" s="434"/>
      <c r="U68" s="434"/>
      <c r="V68" s="434"/>
      <c r="W68" s="434"/>
      <c r="X68" s="434"/>
      <c r="Y68" s="434"/>
      <c r="Z68" s="434"/>
      <c r="AA68" s="434"/>
      <c r="AB68" s="434"/>
      <c r="AC68" s="434"/>
      <c r="AD68" s="434"/>
      <c r="AE68" s="434"/>
      <c r="AF68" s="434"/>
      <c r="AG68" s="434"/>
      <c r="AH68" s="434"/>
      <c r="AI68" s="434"/>
      <c r="AJ68" s="434"/>
      <c r="AK68" s="434"/>
      <c r="AL68" s="434"/>
      <c r="AM68" s="434"/>
      <c r="AN68" s="434"/>
      <c r="AO68" s="434"/>
      <c r="AP68" s="434"/>
      <c r="AQ68" s="434"/>
      <c r="AR68" s="434"/>
      <c r="AS68" s="434"/>
      <c r="AT68" s="434"/>
      <c r="AU68" s="434"/>
      <c r="AV68" s="434"/>
      <c r="AW68" s="434"/>
      <c r="AX68" s="434"/>
      <c r="AY68" s="434"/>
      <c r="AZ68" s="434"/>
      <c r="BA68" s="434"/>
      <c r="BB68" s="434"/>
      <c r="BC68" s="434"/>
      <c r="BD68" s="434"/>
      <c r="BE68" s="434"/>
      <c r="BF68" s="434"/>
      <c r="BG68" s="435"/>
      <c r="BN68" s="238"/>
      <c r="BO68" s="238"/>
      <c r="BP68" s="238"/>
      <c r="BQ68" s="238"/>
      <c r="BR68" s="238"/>
      <c r="BS68" s="238"/>
      <c r="BT68" s="238"/>
    </row>
    <row r="69" spans="1:72">
      <c r="A69" s="231"/>
      <c r="B69" s="232"/>
      <c r="C69" s="232"/>
      <c r="D69" s="232"/>
      <c r="E69" s="232"/>
      <c r="F69" s="234"/>
      <c r="G69" s="234"/>
      <c r="H69" s="234"/>
      <c r="I69" s="234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53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3"/>
    </row>
    <row r="70" spans="1:72">
      <c r="A70" s="231"/>
      <c r="B70" s="232"/>
      <c r="C70" s="232"/>
      <c r="D70" s="232"/>
      <c r="E70" s="232"/>
      <c r="F70" s="234"/>
      <c r="G70" s="234"/>
      <c r="H70" s="234"/>
      <c r="I70" s="234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53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3"/>
    </row>
    <row r="71" spans="1:72">
      <c r="A71" s="231"/>
      <c r="B71" s="232"/>
      <c r="C71" s="232"/>
      <c r="D71" s="250"/>
      <c r="E71" s="251"/>
      <c r="F71" s="251"/>
      <c r="G71" s="251"/>
      <c r="H71" s="251"/>
      <c r="I71" s="251"/>
      <c r="J71" s="251"/>
      <c r="K71" s="251"/>
      <c r="L71" s="251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2"/>
      <c r="BE71" s="232"/>
      <c r="BF71" s="232"/>
      <c r="BG71" s="233"/>
    </row>
    <row r="72" spans="1:72" ht="14.45" customHeight="1">
      <c r="A72" s="231"/>
      <c r="B72" s="232"/>
      <c r="C72" s="232"/>
      <c r="D72" s="240"/>
      <c r="E72" s="232"/>
      <c r="F72" s="232"/>
      <c r="G72" s="232"/>
      <c r="H72" s="232"/>
      <c r="I72" s="232"/>
      <c r="J72" s="232"/>
      <c r="K72" s="232"/>
      <c r="L72" s="232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70"/>
      <c r="BE72" s="232"/>
      <c r="BF72" s="232"/>
      <c r="BG72" s="233"/>
    </row>
    <row r="73" spans="1:72" ht="22.5" customHeight="1">
      <c r="A73" s="231"/>
      <c r="B73" s="232"/>
      <c r="C73" s="232"/>
      <c r="D73" s="240"/>
      <c r="E73" s="232"/>
      <c r="F73" s="232"/>
      <c r="G73" s="232"/>
      <c r="H73" s="232"/>
      <c r="I73" s="232"/>
      <c r="J73" s="578" t="s">
        <v>831</v>
      </c>
      <c r="K73" s="578"/>
      <c r="L73" s="578"/>
      <c r="M73" s="578"/>
      <c r="N73" s="578"/>
      <c r="O73" s="578"/>
      <c r="P73" s="578"/>
      <c r="Q73" s="578"/>
      <c r="R73" s="578"/>
      <c r="S73" s="232"/>
      <c r="T73" s="232"/>
      <c r="U73" s="232"/>
      <c r="V73" s="232"/>
      <c r="W73" s="579"/>
      <c r="X73" s="580"/>
      <c r="Y73" s="580"/>
      <c r="Z73" s="580"/>
      <c r="AA73" s="580"/>
      <c r="AB73" s="580"/>
      <c r="AC73" s="580"/>
      <c r="AD73" s="580"/>
      <c r="AE73" s="580"/>
      <c r="AF73" s="581"/>
      <c r="AG73" s="234"/>
      <c r="AH73" s="234"/>
      <c r="AI73" s="234"/>
      <c r="AJ73" s="221"/>
      <c r="AK73" s="234"/>
      <c r="AL73" s="234"/>
      <c r="AM73" s="234"/>
      <c r="AN73" s="234"/>
      <c r="AO73" s="234"/>
      <c r="AP73" s="234"/>
      <c r="AQ73" s="234"/>
      <c r="AR73" s="234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70"/>
      <c r="BE73" s="232"/>
      <c r="BF73" s="232"/>
      <c r="BG73" s="233"/>
    </row>
    <row r="74" spans="1:72">
      <c r="A74" s="231"/>
      <c r="B74" s="232"/>
      <c r="C74" s="232"/>
      <c r="D74" s="240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4"/>
      <c r="S74" s="234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2"/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  <c r="BD74" s="270"/>
      <c r="BE74" s="232"/>
      <c r="BF74" s="232"/>
      <c r="BG74" s="233"/>
    </row>
    <row r="75" spans="1:72">
      <c r="A75" s="231"/>
      <c r="B75" s="232"/>
      <c r="C75" s="232"/>
      <c r="D75" s="240"/>
      <c r="E75" s="232"/>
      <c r="F75" s="232"/>
      <c r="G75" s="232"/>
      <c r="H75" s="232"/>
      <c r="I75" s="232"/>
      <c r="J75" s="232"/>
      <c r="K75" s="232"/>
      <c r="L75" s="232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4"/>
      <c r="AO75" s="234"/>
      <c r="AP75" s="234"/>
      <c r="AQ75" s="234"/>
      <c r="AR75" s="234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  <c r="BC75" s="232"/>
      <c r="BD75" s="270"/>
      <c r="BE75" s="232"/>
      <c r="BF75" s="232"/>
      <c r="BG75" s="233"/>
    </row>
    <row r="76" spans="1:72" ht="19.899999999999999" customHeight="1">
      <c r="A76" s="231"/>
      <c r="B76" s="232"/>
      <c r="C76" s="232"/>
      <c r="D76" s="254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  <c r="BD76" s="255"/>
      <c r="BE76" s="232"/>
      <c r="BF76" s="232"/>
      <c r="BG76" s="233"/>
    </row>
    <row r="77" spans="1:72">
      <c r="A77" s="231"/>
      <c r="B77" s="232"/>
      <c r="C77" s="232"/>
      <c r="D77" s="232"/>
      <c r="E77" s="232"/>
      <c r="F77" s="234"/>
      <c r="G77" s="234"/>
      <c r="H77" s="234"/>
      <c r="I77" s="234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53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3"/>
    </row>
    <row r="78" spans="1:72" ht="15.75" thickBot="1">
      <c r="A78" s="256"/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8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  <c r="AP78" s="257"/>
      <c r="AQ78" s="257"/>
      <c r="AR78" s="257"/>
      <c r="AS78" s="257"/>
      <c r="AT78" s="257"/>
      <c r="AU78" s="257"/>
      <c r="AV78" s="257"/>
      <c r="AW78" s="257"/>
      <c r="AX78" s="257"/>
      <c r="AY78" s="257"/>
      <c r="AZ78" s="257"/>
      <c r="BA78" s="257"/>
      <c r="BB78" s="257"/>
      <c r="BC78" s="257"/>
      <c r="BD78" s="257"/>
      <c r="BE78" s="257"/>
      <c r="BF78" s="257"/>
      <c r="BG78" s="259"/>
    </row>
    <row r="79" spans="1:72" ht="32.450000000000003" customHeight="1" thickBot="1">
      <c r="A79" s="433" t="s">
        <v>786</v>
      </c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Q79" s="434"/>
      <c r="R79" s="434"/>
      <c r="S79" s="434"/>
      <c r="T79" s="434"/>
      <c r="U79" s="434"/>
      <c r="V79" s="434"/>
      <c r="W79" s="434"/>
      <c r="X79" s="434"/>
      <c r="Y79" s="434"/>
      <c r="Z79" s="434"/>
      <c r="AA79" s="434"/>
      <c r="AB79" s="434"/>
      <c r="AC79" s="434"/>
      <c r="AD79" s="434"/>
      <c r="AE79" s="434"/>
      <c r="AF79" s="434"/>
      <c r="AG79" s="434"/>
      <c r="AH79" s="434"/>
      <c r="AI79" s="434"/>
      <c r="AJ79" s="434"/>
      <c r="AK79" s="434"/>
      <c r="AL79" s="434"/>
      <c r="AM79" s="434"/>
      <c r="AN79" s="434"/>
      <c r="AO79" s="434"/>
      <c r="AP79" s="434"/>
      <c r="AQ79" s="434"/>
      <c r="AR79" s="434"/>
      <c r="AS79" s="434"/>
      <c r="AT79" s="434"/>
      <c r="AU79" s="434"/>
      <c r="AV79" s="434"/>
      <c r="AW79" s="434"/>
      <c r="AX79" s="434"/>
      <c r="AY79" s="434"/>
      <c r="AZ79" s="434"/>
      <c r="BA79" s="434"/>
      <c r="BB79" s="434"/>
      <c r="BC79" s="434"/>
      <c r="BD79" s="434"/>
      <c r="BE79" s="434"/>
      <c r="BF79" s="434"/>
      <c r="BG79" s="435"/>
      <c r="BN79" s="238"/>
      <c r="BO79" s="238"/>
      <c r="BP79" s="238"/>
      <c r="BQ79" s="238"/>
      <c r="BR79" s="238"/>
      <c r="BS79" s="238"/>
      <c r="BT79" s="238"/>
    </row>
    <row r="80" spans="1:72">
      <c r="A80" s="231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53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2"/>
      <c r="BE80" s="232"/>
      <c r="BF80" s="232"/>
      <c r="BG80" s="233"/>
    </row>
    <row r="81" spans="1:83" s="357" customFormat="1" ht="246.75" customHeight="1">
      <c r="A81" s="351"/>
      <c r="B81" s="507" t="s">
        <v>824</v>
      </c>
      <c r="C81" s="508"/>
      <c r="D81" s="508"/>
      <c r="E81" s="508"/>
      <c r="F81" s="508"/>
      <c r="G81" s="508"/>
      <c r="H81" s="508"/>
      <c r="I81" s="509"/>
      <c r="J81" s="510" t="s">
        <v>839</v>
      </c>
      <c r="K81" s="511"/>
      <c r="L81" s="511"/>
      <c r="M81" s="511"/>
      <c r="N81" s="511"/>
      <c r="O81" s="511"/>
      <c r="P81" s="511"/>
      <c r="Q81" s="511"/>
      <c r="R81" s="511"/>
      <c r="S81" s="511"/>
      <c r="T81" s="511"/>
      <c r="U81" s="511"/>
      <c r="V81" s="511"/>
      <c r="W81" s="512"/>
      <c r="X81" s="506" t="s">
        <v>774</v>
      </c>
      <c r="Y81" s="506"/>
      <c r="Z81" s="506" t="s">
        <v>775</v>
      </c>
      <c r="AA81" s="506"/>
      <c r="AB81" s="506" t="s">
        <v>776</v>
      </c>
      <c r="AC81" s="506"/>
      <c r="AD81" s="506" t="s">
        <v>777</v>
      </c>
      <c r="AE81" s="506"/>
      <c r="AF81" s="506" t="s">
        <v>778</v>
      </c>
      <c r="AG81" s="506"/>
      <c r="AH81" s="506" t="s">
        <v>779</v>
      </c>
      <c r="AI81" s="506"/>
      <c r="AJ81" s="437" t="s">
        <v>780</v>
      </c>
      <c r="AK81" s="437"/>
      <c r="AL81" s="382" t="s">
        <v>784</v>
      </c>
      <c r="AM81" s="352" t="s">
        <v>781</v>
      </c>
      <c r="AN81" s="382" t="s">
        <v>855</v>
      </c>
      <c r="AO81" s="352" t="s">
        <v>785</v>
      </c>
      <c r="AP81" s="352" t="s">
        <v>843</v>
      </c>
      <c r="AQ81" s="352" t="s">
        <v>840</v>
      </c>
      <c r="AR81" s="355"/>
      <c r="AS81" s="355"/>
      <c r="AT81" s="355"/>
      <c r="AU81" s="354"/>
      <c r="AV81" s="354"/>
      <c r="AW81" s="354"/>
      <c r="AX81" s="354"/>
      <c r="AY81" s="354"/>
      <c r="AZ81" s="354"/>
      <c r="BA81" s="354"/>
      <c r="BB81" s="354"/>
      <c r="BC81" s="354"/>
      <c r="BD81" s="354"/>
      <c r="BE81" s="355"/>
      <c r="BF81" s="355"/>
      <c r="BG81" s="356"/>
      <c r="BK81" s="333" t="s">
        <v>815</v>
      </c>
      <c r="BL81" s="333" t="s">
        <v>266</v>
      </c>
      <c r="BM81" s="333" t="s">
        <v>266</v>
      </c>
      <c r="BN81" s="333" t="s">
        <v>816</v>
      </c>
      <c r="BO81" s="333" t="s">
        <v>817</v>
      </c>
      <c r="BP81" s="333" t="s">
        <v>818</v>
      </c>
      <c r="BQ81" s="333" t="s">
        <v>819</v>
      </c>
      <c r="BR81" s="333" t="s">
        <v>784</v>
      </c>
      <c r="BS81" s="334" t="s">
        <v>821</v>
      </c>
      <c r="BT81" s="334" t="s">
        <v>781</v>
      </c>
      <c r="BU81" s="333" t="s">
        <v>820</v>
      </c>
      <c r="BV81" s="333" t="s">
        <v>822</v>
      </c>
      <c r="BW81" s="333" t="s">
        <v>822</v>
      </c>
      <c r="BX81" s="333" t="s">
        <v>844</v>
      </c>
      <c r="BY81" s="355"/>
      <c r="BZ81" s="332"/>
      <c r="CA81" s="355"/>
      <c r="CB81" s="332"/>
      <c r="CC81" s="355"/>
      <c r="CD81" s="332"/>
      <c r="CE81" s="332"/>
    </row>
    <row r="82" spans="1:83" ht="24.95" customHeight="1">
      <c r="A82" s="231"/>
      <c r="B82" s="436">
        <v>1</v>
      </c>
      <c r="C82" s="439" t="s">
        <v>521</v>
      </c>
      <c r="D82" s="440"/>
      <c r="E82" s="440"/>
      <c r="F82" s="441"/>
      <c r="G82" s="441"/>
      <c r="H82" s="441"/>
      <c r="I82" s="442"/>
      <c r="J82" s="459"/>
      <c r="K82" s="460"/>
      <c r="L82" s="460"/>
      <c r="M82" s="460"/>
      <c r="N82" s="460"/>
      <c r="O82" s="460"/>
      <c r="P82" s="460"/>
      <c r="Q82" s="460"/>
      <c r="R82" s="460"/>
      <c r="S82" s="460"/>
      <c r="T82" s="460"/>
      <c r="U82" s="460"/>
      <c r="V82" s="460"/>
      <c r="W82" s="461"/>
      <c r="X82" s="438"/>
      <c r="Y82" s="438"/>
      <c r="Z82" s="438"/>
      <c r="AA82" s="438"/>
      <c r="AB82" s="438"/>
      <c r="AC82" s="438"/>
      <c r="AD82" s="438"/>
      <c r="AE82" s="438"/>
      <c r="AF82" s="438"/>
      <c r="AG82" s="438"/>
      <c r="AH82" s="438"/>
      <c r="AI82" s="438"/>
      <c r="AJ82" s="438"/>
      <c r="AK82" s="438"/>
      <c r="AL82" s="438"/>
      <c r="AM82" s="430" t="str">
        <f>IF(J82&lt;&gt;"",BT82,"")</f>
        <v/>
      </c>
      <c r="AN82" s="438"/>
      <c r="AO82" s="430" t="str">
        <f>BU82</f>
        <v/>
      </c>
      <c r="AP82" s="430" t="str">
        <f>BW82</f>
        <v/>
      </c>
      <c r="AQ82" s="430" t="str">
        <f>(IF(COUNTA(J82:S93)&lt;&gt;0,CONCATENATE(IF(AND(BV87&gt;=90,BV87&lt;=100),Datos!AR2,IF(AND(BV87&gt;=50,BV87&lt;=89),Datos!AR3,IF(BV87&lt;50,Datos!AR4,"")))," (",BV87,")",),""))</f>
        <v/>
      </c>
      <c r="AR82" s="232"/>
      <c r="AS82" s="232"/>
      <c r="AT82" s="232"/>
      <c r="AU82" s="329"/>
      <c r="AV82" s="329"/>
      <c r="AW82" s="329"/>
      <c r="AX82" s="329"/>
      <c r="AY82" s="329"/>
      <c r="AZ82" s="329"/>
      <c r="BA82" s="329"/>
      <c r="BB82" s="329"/>
      <c r="BC82" s="329"/>
      <c r="BD82" s="329"/>
      <c r="BE82" s="232"/>
      <c r="BF82" s="232"/>
      <c r="BG82" s="233"/>
      <c r="BK82" s="331">
        <f>IF(X82=Datos!$AJ$2,10,0)</f>
        <v>0</v>
      </c>
      <c r="BL82" s="331">
        <f>IF(Z82=Datos!$AK$2,10,0)</f>
        <v>0</v>
      </c>
      <c r="BM82" s="331">
        <f>IF(AB82=Datos!$AL$2,10,0)</f>
        <v>0</v>
      </c>
      <c r="BN82" s="331">
        <f>IF(AD82=Datos!AM$2,15,0)</f>
        <v>0</v>
      </c>
      <c r="BO82" s="335">
        <f>IF($AF82=Datos!$AN$2,15,IF($AF82=Datos!$AN$3,10,0))</f>
        <v>0</v>
      </c>
      <c r="BP82" s="331">
        <f>IF(AH82=Datos!AO$2,15,0)</f>
        <v>0</v>
      </c>
      <c r="BQ82" s="331">
        <f>IF(AJ82=Datos!$AP$2,15,0)</f>
        <v>0</v>
      </c>
      <c r="BR82" s="335">
        <f>IF($AL82=Datos!$AQ$2,10,IF($AL82=Datos!$AQ$3,5,0))</f>
        <v>0</v>
      </c>
      <c r="BS82" s="331">
        <f>SUM(BK82:BR82)</f>
        <v>0</v>
      </c>
      <c r="BT82" s="331" t="str">
        <f>IF(J82&lt;&gt;"",IF(BS82&gt;=90,Datos!AR$2,IF(AND(BS82&gt;=80,BS82&lt;=89),Datos!AR$3,Datos!AR$4)),"")</f>
        <v/>
      </c>
      <c r="BU82" s="331" t="str">
        <f>IF(AN82&lt;&gt;"",VLOOKUP(AN82,Datos!AV:AW,2,0),"")</f>
        <v/>
      </c>
      <c r="BV82" s="378" t="str">
        <f>IF(AND(BU82&lt;&gt;"",BT82&lt;&gt;""),INDEX($BN$88:$BQ$91,MATCH(BT82,$BN$88:$BN$91,0),MATCH(BU82,$BN$88:$BQ$88,0)),"")</f>
        <v/>
      </c>
      <c r="BW82" s="239" t="str">
        <f>IF(BV82=100,"Fuerte",IF(BV82=50,"Moderado",IF(BV82=0,"Débil","")))</f>
        <v/>
      </c>
      <c r="BX82" s="427" t="str">
        <f>IF(COUNTA(J82:S93)&lt;&gt;0,IF(AND(BV87&gt;=90,BV87&lt;=100),Datos!AR2,IF(AND(BV87&gt;49,BV87&lt;90),Datos!AR3,IF(BV87&lt;50,Datos!AR4,""))),"sin controles")</f>
        <v>sin controles</v>
      </c>
    </row>
    <row r="83" spans="1:83" ht="24.95" customHeight="1">
      <c r="A83" s="231"/>
      <c r="B83" s="436"/>
      <c r="C83" s="439" t="s">
        <v>522</v>
      </c>
      <c r="D83" s="440"/>
      <c r="E83" s="440"/>
      <c r="F83" s="441"/>
      <c r="G83" s="441"/>
      <c r="H83" s="441"/>
      <c r="I83" s="442"/>
      <c r="J83" s="462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  <c r="V83" s="463"/>
      <c r="W83" s="464"/>
      <c r="X83" s="438"/>
      <c r="Y83" s="438"/>
      <c r="Z83" s="438"/>
      <c r="AA83" s="438"/>
      <c r="AB83" s="438"/>
      <c r="AC83" s="438"/>
      <c r="AD83" s="438"/>
      <c r="AE83" s="438"/>
      <c r="AF83" s="438"/>
      <c r="AG83" s="438"/>
      <c r="AH83" s="438"/>
      <c r="AI83" s="438"/>
      <c r="AJ83" s="438"/>
      <c r="AK83" s="438"/>
      <c r="AL83" s="438"/>
      <c r="AM83" s="431"/>
      <c r="AN83" s="438"/>
      <c r="AO83" s="431"/>
      <c r="AP83" s="431"/>
      <c r="AQ83" s="431"/>
      <c r="AR83" s="232"/>
      <c r="AS83" s="232"/>
      <c r="AT83" s="232"/>
      <c r="AU83" s="329"/>
      <c r="AV83" s="329"/>
      <c r="AW83" s="329"/>
      <c r="AX83" s="329"/>
      <c r="AY83" s="329"/>
      <c r="AZ83" s="329"/>
      <c r="BA83" s="329"/>
      <c r="BB83" s="329"/>
      <c r="BC83" s="329"/>
      <c r="BD83" s="329"/>
      <c r="BE83" s="232"/>
      <c r="BF83" s="232"/>
      <c r="BG83" s="233"/>
      <c r="BK83" s="331">
        <f>IF(X85=Datos!$AJ$2,10,0)</f>
        <v>0</v>
      </c>
      <c r="BL83" s="239">
        <f>IF(Z85=Datos!$AK$2,15,0)</f>
        <v>0</v>
      </c>
      <c r="BM83" s="239">
        <f>IF(AB85=Datos!$AL$2,15,0)</f>
        <v>0</v>
      </c>
      <c r="BN83" s="239">
        <f>IF(AD85=Datos!AM$2,15,0)</f>
        <v>0</v>
      </c>
      <c r="BO83" s="335">
        <f>IF($AF85=Datos!$AN$2,15,IF($AF85=Datos!$AN$3,10,0))</f>
        <v>0</v>
      </c>
      <c r="BP83" s="239">
        <f>IF(AH85=Datos!AO$2,15,0)</f>
        <v>0</v>
      </c>
      <c r="BQ83" s="239">
        <f>IF(AJ85=Datos!$AP$2,15,0)</f>
        <v>0</v>
      </c>
      <c r="BR83" s="335">
        <f>IF($AL85=Datos!$AQ$2,10,IF($AL85=Datos!$AQ$3,5,0))</f>
        <v>0</v>
      </c>
      <c r="BS83" s="331">
        <f t="shared" ref="BS83:BS85" si="0">SUM(BK83:BQ83)</f>
        <v>0</v>
      </c>
      <c r="BT83" s="331" t="str">
        <f>IF(J85&lt;&gt;"",IF(BS83&gt;96,Datos!AR$2,IF(AND(BS83&gt;85,BS83&lt;97),Datos!AR$3,Datos!AR$4)),"")</f>
        <v/>
      </c>
      <c r="BU83" s="331" t="str">
        <f>IF(AN85&lt;&gt;"",VLOOKUP(AN85,Datos!AV:AW,2,0),"")</f>
        <v/>
      </c>
      <c r="BV83" s="378" t="str">
        <f t="shared" ref="BV83:BV85" si="1">IF(AND(BU83&lt;&gt;"",BT83&lt;&gt;""),INDEX($BN$88:$BQ$91,MATCH(BT83,$BN$88:$BN$91,0),MATCH(BU83,$BN$88:$BQ$88,0)),"")</f>
        <v/>
      </c>
      <c r="BW83" s="239" t="str">
        <f t="shared" ref="BW83:BW85" si="2">IF(BV83=100,"Fuerte",IF(BV83=50,"Moderado",IF(BV83=0,"Débil","")))</f>
        <v/>
      </c>
      <c r="BX83" s="428"/>
    </row>
    <row r="84" spans="1:83" ht="24.95" customHeight="1">
      <c r="A84" s="231"/>
      <c r="B84" s="436"/>
      <c r="C84" s="439" t="s">
        <v>523</v>
      </c>
      <c r="D84" s="440"/>
      <c r="E84" s="440"/>
      <c r="F84" s="441"/>
      <c r="G84" s="441"/>
      <c r="H84" s="441"/>
      <c r="I84" s="442"/>
      <c r="J84" s="465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7"/>
      <c r="X84" s="438"/>
      <c r="Y84" s="438"/>
      <c r="Z84" s="438"/>
      <c r="AA84" s="438"/>
      <c r="AB84" s="438"/>
      <c r="AC84" s="438"/>
      <c r="AD84" s="438"/>
      <c r="AE84" s="438"/>
      <c r="AF84" s="438"/>
      <c r="AG84" s="438"/>
      <c r="AH84" s="438"/>
      <c r="AI84" s="438"/>
      <c r="AJ84" s="438"/>
      <c r="AK84" s="438"/>
      <c r="AL84" s="438"/>
      <c r="AM84" s="432"/>
      <c r="AN84" s="438"/>
      <c r="AO84" s="432"/>
      <c r="AP84" s="432"/>
      <c r="AQ84" s="431"/>
      <c r="AR84" s="232"/>
      <c r="AS84" s="232"/>
      <c r="AT84" s="232"/>
      <c r="AU84" s="329"/>
      <c r="AV84" s="329"/>
      <c r="AW84" s="329"/>
      <c r="AX84" s="329"/>
      <c r="AY84" s="329"/>
      <c r="AZ84" s="329"/>
      <c r="BA84" s="329"/>
      <c r="BB84" s="329"/>
      <c r="BC84" s="329"/>
      <c r="BD84" s="329"/>
      <c r="BE84" s="232"/>
      <c r="BF84" s="232"/>
      <c r="BG84" s="233"/>
      <c r="BK84" s="331">
        <f>IF(X88=Datos!$AJ$2,10,0)</f>
        <v>0</v>
      </c>
      <c r="BL84" s="239">
        <f>IF(Z88=Datos!$AK$2,15,0)</f>
        <v>0</v>
      </c>
      <c r="BM84" s="239">
        <f>IF(AB88=Datos!$AL$2,15,0)</f>
        <v>0</v>
      </c>
      <c r="BN84" s="239">
        <f>IF(AD88=Datos!AM$2,15,0)</f>
        <v>0</v>
      </c>
      <c r="BO84" s="335">
        <f>IF($AF88=Datos!$AN$2,15,IF($AF88=Datos!$AN$3,10,0))</f>
        <v>0</v>
      </c>
      <c r="BP84" s="239">
        <f>IF(AH88=Datos!AO$2,15,0)</f>
        <v>0</v>
      </c>
      <c r="BQ84" s="239">
        <f>IF(AJ88=Datos!$AP$2,15,0)</f>
        <v>0</v>
      </c>
      <c r="BR84" s="335">
        <f>IF($AL88=Datos!$AQ$2,10,IF($AL88=Datos!$AQ$3,5,0))</f>
        <v>0</v>
      </c>
      <c r="BS84" s="331">
        <f t="shared" si="0"/>
        <v>0</v>
      </c>
      <c r="BT84" s="331" t="str">
        <f>IF(J88&lt;&gt;"",IF(BS84&gt;96,Datos!AR$2,IF(AND(BS84&gt;85,BS84&lt;97),Datos!AR$3,Datos!AR$4)),"")</f>
        <v/>
      </c>
      <c r="BU84" s="331" t="str">
        <f>IF(AN88&lt;&gt;"",VLOOKUP(AN88,Datos!AV:AW,2,0),"")</f>
        <v/>
      </c>
      <c r="BV84" s="378" t="str">
        <f t="shared" si="1"/>
        <v/>
      </c>
      <c r="BW84" s="239" t="str">
        <f t="shared" si="2"/>
        <v/>
      </c>
      <c r="BX84" s="428"/>
    </row>
    <row r="85" spans="1:83" ht="24.95" customHeight="1">
      <c r="A85" s="231"/>
      <c r="B85" s="436">
        <v>2</v>
      </c>
      <c r="C85" s="439" t="s">
        <v>521</v>
      </c>
      <c r="D85" s="440"/>
      <c r="E85" s="440"/>
      <c r="F85" s="441"/>
      <c r="G85" s="441"/>
      <c r="H85" s="441"/>
      <c r="I85" s="442"/>
      <c r="J85" s="459"/>
      <c r="K85" s="460"/>
      <c r="L85" s="460"/>
      <c r="M85" s="460"/>
      <c r="N85" s="460"/>
      <c r="O85" s="460"/>
      <c r="P85" s="460"/>
      <c r="Q85" s="460"/>
      <c r="R85" s="460"/>
      <c r="S85" s="460"/>
      <c r="T85" s="460"/>
      <c r="U85" s="460"/>
      <c r="V85" s="460"/>
      <c r="W85" s="461"/>
      <c r="X85" s="438"/>
      <c r="Y85" s="438"/>
      <c r="Z85" s="438"/>
      <c r="AA85" s="438"/>
      <c r="AB85" s="438"/>
      <c r="AC85" s="438"/>
      <c r="AD85" s="438"/>
      <c r="AE85" s="438"/>
      <c r="AF85" s="438"/>
      <c r="AG85" s="438"/>
      <c r="AH85" s="438"/>
      <c r="AI85" s="438"/>
      <c r="AJ85" s="438"/>
      <c r="AK85" s="438"/>
      <c r="AL85" s="438"/>
      <c r="AM85" s="430" t="str">
        <f>IF(J85&lt;&gt;"",BT83,"")</f>
        <v/>
      </c>
      <c r="AN85" s="438"/>
      <c r="AO85" s="430" t="str">
        <f>BU83</f>
        <v/>
      </c>
      <c r="AP85" s="430" t="str">
        <f>BW83</f>
        <v/>
      </c>
      <c r="AQ85" s="431"/>
      <c r="AR85" s="232"/>
      <c r="AS85" s="232"/>
      <c r="AT85" s="232"/>
      <c r="AU85" s="329"/>
      <c r="AV85" s="329"/>
      <c r="AW85" s="329"/>
      <c r="AX85" s="329"/>
      <c r="AY85" s="329"/>
      <c r="AZ85" s="329"/>
      <c r="BA85" s="329"/>
      <c r="BB85" s="329"/>
      <c r="BC85" s="329"/>
      <c r="BD85" s="329"/>
      <c r="BE85" s="232"/>
      <c r="BF85" s="232"/>
      <c r="BG85" s="233"/>
      <c r="BK85" s="331">
        <f>IF(X91=Datos!$AJ$2,10,0)</f>
        <v>0</v>
      </c>
      <c r="BL85" s="239">
        <f>IF(Z91=Datos!$AK$2,15,0)</f>
        <v>0</v>
      </c>
      <c r="BM85" s="239">
        <f>IF(AB91=Datos!$AL$2,15,0)</f>
        <v>0</v>
      </c>
      <c r="BN85" s="239">
        <f>IF(AD91=Datos!AM$2,15,0)</f>
        <v>0</v>
      </c>
      <c r="BO85" s="335">
        <f>IF($AF91=Datos!$AN$2,15,IF($AF91=Datos!$AN$3,10,0))</f>
        <v>0</v>
      </c>
      <c r="BP85" s="239">
        <f>IF(AH91=Datos!AO$2,15,0)</f>
        <v>0</v>
      </c>
      <c r="BQ85" s="239">
        <f>IF(AJ91=Datos!$AP$2,15,0)</f>
        <v>0</v>
      </c>
      <c r="BR85" s="335">
        <f>IF($AL91=Datos!$AQ$2,10,IF($AL91=Datos!$AQ$3,5,0))</f>
        <v>0</v>
      </c>
      <c r="BS85" s="331">
        <f t="shared" si="0"/>
        <v>0</v>
      </c>
      <c r="BT85" s="331" t="str">
        <f>IF(J91&lt;&gt;"",IF(BS85&gt;96,Datos!AR$2,IF(AND(BS85&gt;85,BS85&lt;97),Datos!AR$3,Datos!AR$4)),"")</f>
        <v/>
      </c>
      <c r="BU85" s="331" t="str">
        <f>IF(AN91&lt;&gt;"",VLOOKUP(AN91,Datos!AV:AW,2,0),"")</f>
        <v/>
      </c>
      <c r="BV85" s="378" t="str">
        <f t="shared" si="1"/>
        <v/>
      </c>
      <c r="BW85" s="239" t="str">
        <f t="shared" si="2"/>
        <v/>
      </c>
      <c r="BX85" s="428"/>
    </row>
    <row r="86" spans="1:83" ht="24.95" customHeight="1">
      <c r="A86" s="231"/>
      <c r="B86" s="436"/>
      <c r="C86" s="439" t="s">
        <v>522</v>
      </c>
      <c r="D86" s="440"/>
      <c r="E86" s="440"/>
      <c r="F86" s="441"/>
      <c r="G86" s="441"/>
      <c r="H86" s="441"/>
      <c r="I86" s="442"/>
      <c r="J86" s="462"/>
      <c r="K86" s="463"/>
      <c r="L86" s="463"/>
      <c r="M86" s="463"/>
      <c r="N86" s="463"/>
      <c r="O86" s="463"/>
      <c r="P86" s="463"/>
      <c r="Q86" s="463"/>
      <c r="R86" s="463"/>
      <c r="S86" s="463"/>
      <c r="T86" s="463"/>
      <c r="U86" s="463"/>
      <c r="V86" s="463"/>
      <c r="W86" s="464"/>
      <c r="X86" s="438"/>
      <c r="Y86" s="438"/>
      <c r="Z86" s="438"/>
      <c r="AA86" s="438"/>
      <c r="AB86" s="438"/>
      <c r="AC86" s="438"/>
      <c r="AD86" s="438"/>
      <c r="AE86" s="438"/>
      <c r="AF86" s="438"/>
      <c r="AG86" s="438"/>
      <c r="AH86" s="438"/>
      <c r="AI86" s="438"/>
      <c r="AJ86" s="438"/>
      <c r="AK86" s="438"/>
      <c r="AL86" s="438"/>
      <c r="AM86" s="431"/>
      <c r="AN86" s="438"/>
      <c r="AO86" s="431"/>
      <c r="AP86" s="431"/>
      <c r="AQ86" s="431"/>
      <c r="AR86" s="232"/>
      <c r="AS86" s="232"/>
      <c r="AT86" s="232"/>
      <c r="AU86" s="329"/>
      <c r="AV86" s="329"/>
      <c r="AW86" s="329"/>
      <c r="AX86" s="329"/>
      <c r="AY86" s="329"/>
      <c r="AZ86" s="329"/>
      <c r="BA86" s="329"/>
      <c r="BB86" s="329"/>
      <c r="BC86" s="329"/>
      <c r="BD86" s="329"/>
      <c r="BE86" s="232"/>
      <c r="BF86" s="232"/>
      <c r="BG86" s="233"/>
      <c r="BK86" s="239"/>
      <c r="BL86" s="239"/>
      <c r="BM86" s="239"/>
      <c r="BN86" s="239"/>
      <c r="BO86" s="336"/>
      <c r="BP86" s="239"/>
      <c r="BQ86" s="239"/>
      <c r="BR86" s="239"/>
      <c r="BS86" s="239"/>
      <c r="BT86" s="239"/>
      <c r="BU86" s="239"/>
      <c r="BV86" s="239"/>
      <c r="BW86" s="239"/>
      <c r="BX86" s="429"/>
    </row>
    <row r="87" spans="1:83" ht="24.95" customHeight="1">
      <c r="A87" s="231"/>
      <c r="B87" s="436"/>
      <c r="C87" s="439" t="s">
        <v>523</v>
      </c>
      <c r="D87" s="440"/>
      <c r="E87" s="440"/>
      <c r="F87" s="441"/>
      <c r="G87" s="441"/>
      <c r="H87" s="441"/>
      <c r="I87" s="442"/>
      <c r="J87" s="465"/>
      <c r="K87" s="466"/>
      <c r="L87" s="466"/>
      <c r="M87" s="466"/>
      <c r="N87" s="466"/>
      <c r="O87" s="466"/>
      <c r="P87" s="466"/>
      <c r="Q87" s="466"/>
      <c r="R87" s="466"/>
      <c r="S87" s="466"/>
      <c r="T87" s="466"/>
      <c r="U87" s="466"/>
      <c r="V87" s="466"/>
      <c r="W87" s="467"/>
      <c r="X87" s="438"/>
      <c r="Y87" s="438"/>
      <c r="Z87" s="438"/>
      <c r="AA87" s="438"/>
      <c r="AB87" s="438"/>
      <c r="AC87" s="438"/>
      <c r="AD87" s="438"/>
      <c r="AE87" s="438"/>
      <c r="AF87" s="438"/>
      <c r="AG87" s="438"/>
      <c r="AH87" s="438"/>
      <c r="AI87" s="438"/>
      <c r="AJ87" s="438"/>
      <c r="AK87" s="438"/>
      <c r="AL87" s="438"/>
      <c r="AM87" s="432"/>
      <c r="AN87" s="438"/>
      <c r="AO87" s="432"/>
      <c r="AP87" s="432"/>
      <c r="AQ87" s="431"/>
      <c r="AR87" s="232"/>
      <c r="AS87" s="232"/>
      <c r="AT87" s="232"/>
      <c r="AU87" s="329"/>
      <c r="AV87" s="329"/>
      <c r="AW87" s="329"/>
      <c r="AX87" s="329"/>
      <c r="AY87" s="329"/>
      <c r="AZ87" s="329"/>
      <c r="BA87" s="329"/>
      <c r="BB87" s="329"/>
      <c r="BC87" s="329"/>
      <c r="BD87" s="329"/>
      <c r="BE87" s="232"/>
      <c r="BF87" s="232"/>
      <c r="BG87" s="233"/>
      <c r="BU87" s="239" t="s">
        <v>102</v>
      </c>
      <c r="BV87" s="239">
        <f>ROUND(IF(COUNTA(J82:S93)=0,0,SUM(BV82:BV85)/(COUNTA(J82:S93))),1)</f>
        <v>0</v>
      </c>
    </row>
    <row r="88" spans="1:83" ht="24.95" customHeight="1">
      <c r="A88" s="231"/>
      <c r="B88" s="436">
        <v>3</v>
      </c>
      <c r="C88" s="439" t="s">
        <v>521</v>
      </c>
      <c r="D88" s="440"/>
      <c r="E88" s="440"/>
      <c r="F88" s="441"/>
      <c r="G88" s="441"/>
      <c r="H88" s="441"/>
      <c r="I88" s="442"/>
      <c r="J88" s="459"/>
      <c r="K88" s="460"/>
      <c r="L88" s="460"/>
      <c r="M88" s="460"/>
      <c r="N88" s="460"/>
      <c r="O88" s="460"/>
      <c r="P88" s="460"/>
      <c r="Q88" s="460"/>
      <c r="R88" s="460"/>
      <c r="S88" s="460"/>
      <c r="T88" s="460"/>
      <c r="U88" s="460"/>
      <c r="V88" s="460"/>
      <c r="W88" s="461"/>
      <c r="X88" s="438"/>
      <c r="Y88" s="438"/>
      <c r="Z88" s="438"/>
      <c r="AA88" s="438"/>
      <c r="AB88" s="438"/>
      <c r="AC88" s="438"/>
      <c r="AD88" s="438"/>
      <c r="AE88" s="438"/>
      <c r="AF88" s="438"/>
      <c r="AG88" s="438"/>
      <c r="AH88" s="438"/>
      <c r="AI88" s="438"/>
      <c r="AJ88" s="438"/>
      <c r="AK88" s="438"/>
      <c r="AL88" s="438"/>
      <c r="AM88" s="430" t="str">
        <f>IF(J88&lt;&gt;"",BT84,"")</f>
        <v/>
      </c>
      <c r="AN88" s="438"/>
      <c r="AO88" s="430" t="str">
        <f>BU84</f>
        <v/>
      </c>
      <c r="AP88" s="430" t="str">
        <f>BW84</f>
        <v/>
      </c>
      <c r="AQ88" s="431"/>
      <c r="AR88" s="232"/>
      <c r="AS88" s="232"/>
      <c r="AT88" s="232"/>
      <c r="AU88" s="329"/>
      <c r="AV88" s="329"/>
      <c r="AW88" s="329"/>
      <c r="AX88" s="329"/>
      <c r="AY88" s="329"/>
      <c r="AZ88" s="329"/>
      <c r="BA88" s="329"/>
      <c r="BB88" s="329"/>
      <c r="BC88" s="329"/>
      <c r="BD88" s="329"/>
      <c r="BE88" s="232"/>
      <c r="BF88" s="232"/>
      <c r="BG88" s="233"/>
      <c r="BN88" s="239"/>
      <c r="BO88" s="337" t="s">
        <v>782</v>
      </c>
      <c r="BP88" s="337" t="s">
        <v>783</v>
      </c>
      <c r="BQ88" s="337" t="s">
        <v>805</v>
      </c>
      <c r="BR88" s="31"/>
    </row>
    <row r="89" spans="1:83" ht="24.95" customHeight="1">
      <c r="A89" s="231"/>
      <c r="B89" s="436"/>
      <c r="C89" s="439" t="s">
        <v>522</v>
      </c>
      <c r="D89" s="440"/>
      <c r="E89" s="440"/>
      <c r="F89" s="441"/>
      <c r="G89" s="441"/>
      <c r="H89" s="441"/>
      <c r="I89" s="442"/>
      <c r="J89" s="462"/>
      <c r="K89" s="463"/>
      <c r="L89" s="463"/>
      <c r="M89" s="463"/>
      <c r="N89" s="463"/>
      <c r="O89" s="463"/>
      <c r="P89" s="463"/>
      <c r="Q89" s="463"/>
      <c r="R89" s="463"/>
      <c r="S89" s="463"/>
      <c r="T89" s="463"/>
      <c r="U89" s="463"/>
      <c r="V89" s="463"/>
      <c r="W89" s="464"/>
      <c r="X89" s="438"/>
      <c r="Y89" s="438"/>
      <c r="Z89" s="438"/>
      <c r="AA89" s="438"/>
      <c r="AB89" s="438"/>
      <c r="AC89" s="438"/>
      <c r="AD89" s="438"/>
      <c r="AE89" s="438"/>
      <c r="AF89" s="438"/>
      <c r="AG89" s="438"/>
      <c r="AH89" s="438"/>
      <c r="AI89" s="438"/>
      <c r="AJ89" s="438"/>
      <c r="AK89" s="438"/>
      <c r="AL89" s="438"/>
      <c r="AM89" s="431"/>
      <c r="AN89" s="438"/>
      <c r="AO89" s="431"/>
      <c r="AP89" s="431"/>
      <c r="AQ89" s="431"/>
      <c r="AR89" s="232"/>
      <c r="AS89" s="232"/>
      <c r="AT89" s="232"/>
      <c r="AU89" s="329"/>
      <c r="AV89" s="329"/>
      <c r="AW89" s="329"/>
      <c r="AX89" s="329"/>
      <c r="AY89" s="329"/>
      <c r="AZ89" s="329"/>
      <c r="BA89" s="329"/>
      <c r="BB89" s="329"/>
      <c r="BC89" s="329"/>
      <c r="BD89" s="329"/>
      <c r="BE89" s="232"/>
      <c r="BF89" s="232"/>
      <c r="BG89" s="233"/>
      <c r="BN89" s="337" t="s">
        <v>782</v>
      </c>
      <c r="BO89" s="239">
        <v>100</v>
      </c>
      <c r="BP89" s="239">
        <v>50</v>
      </c>
      <c r="BQ89" s="239">
        <v>0</v>
      </c>
      <c r="BR89" s="232"/>
      <c r="BZ89" s="230" t="s">
        <v>823</v>
      </c>
    </row>
    <row r="90" spans="1:83" ht="24.95" customHeight="1">
      <c r="A90" s="231"/>
      <c r="B90" s="436"/>
      <c r="C90" s="439" t="s">
        <v>523</v>
      </c>
      <c r="D90" s="440"/>
      <c r="E90" s="440"/>
      <c r="F90" s="441"/>
      <c r="G90" s="441"/>
      <c r="H90" s="441"/>
      <c r="I90" s="442"/>
      <c r="J90" s="465"/>
      <c r="K90" s="466"/>
      <c r="L90" s="466"/>
      <c r="M90" s="466"/>
      <c r="N90" s="466"/>
      <c r="O90" s="466"/>
      <c r="P90" s="466"/>
      <c r="Q90" s="466"/>
      <c r="R90" s="466"/>
      <c r="S90" s="466"/>
      <c r="T90" s="466"/>
      <c r="U90" s="466"/>
      <c r="V90" s="466"/>
      <c r="W90" s="467"/>
      <c r="X90" s="438"/>
      <c r="Y90" s="438"/>
      <c r="Z90" s="438"/>
      <c r="AA90" s="438"/>
      <c r="AB90" s="438"/>
      <c r="AC90" s="438"/>
      <c r="AD90" s="438"/>
      <c r="AE90" s="438"/>
      <c r="AF90" s="438"/>
      <c r="AG90" s="438"/>
      <c r="AH90" s="438"/>
      <c r="AI90" s="438"/>
      <c r="AJ90" s="438"/>
      <c r="AK90" s="438"/>
      <c r="AL90" s="438"/>
      <c r="AM90" s="432"/>
      <c r="AN90" s="438"/>
      <c r="AO90" s="432"/>
      <c r="AP90" s="432"/>
      <c r="AQ90" s="431"/>
      <c r="AR90" s="232"/>
      <c r="AS90" s="232"/>
      <c r="AT90" s="232"/>
      <c r="AU90" s="329"/>
      <c r="AV90" s="329"/>
      <c r="AW90" s="329"/>
      <c r="AX90" s="329"/>
      <c r="AY90" s="329"/>
      <c r="AZ90" s="329"/>
      <c r="BA90" s="329"/>
      <c r="BB90" s="329"/>
      <c r="BC90" s="329"/>
      <c r="BD90" s="329"/>
      <c r="BE90" s="232"/>
      <c r="BF90" s="232"/>
      <c r="BG90" s="233"/>
      <c r="BN90" s="337" t="s">
        <v>783</v>
      </c>
      <c r="BO90" s="239">
        <v>50</v>
      </c>
      <c r="BP90" s="239">
        <v>50</v>
      </c>
      <c r="BQ90" s="239">
        <v>0</v>
      </c>
      <c r="BR90" s="232"/>
    </row>
    <row r="91" spans="1:83" ht="24.95" customHeight="1">
      <c r="A91" s="231"/>
      <c r="B91" s="436">
        <v>4</v>
      </c>
      <c r="C91" s="439" t="s">
        <v>521</v>
      </c>
      <c r="D91" s="440"/>
      <c r="E91" s="440"/>
      <c r="F91" s="441"/>
      <c r="G91" s="441"/>
      <c r="H91" s="441"/>
      <c r="I91" s="442"/>
      <c r="J91" s="459"/>
      <c r="K91" s="460"/>
      <c r="L91" s="460"/>
      <c r="M91" s="460"/>
      <c r="N91" s="460"/>
      <c r="O91" s="460"/>
      <c r="P91" s="460"/>
      <c r="Q91" s="460"/>
      <c r="R91" s="460"/>
      <c r="S91" s="460"/>
      <c r="T91" s="460"/>
      <c r="U91" s="460"/>
      <c r="V91" s="460"/>
      <c r="W91" s="461"/>
      <c r="X91" s="438"/>
      <c r="Y91" s="438"/>
      <c r="Z91" s="438"/>
      <c r="AA91" s="438"/>
      <c r="AB91" s="438"/>
      <c r="AC91" s="438"/>
      <c r="AD91" s="438"/>
      <c r="AE91" s="438"/>
      <c r="AF91" s="438"/>
      <c r="AG91" s="438"/>
      <c r="AH91" s="438"/>
      <c r="AI91" s="438"/>
      <c r="AJ91" s="438"/>
      <c r="AK91" s="438"/>
      <c r="AL91" s="438"/>
      <c r="AM91" s="430" t="str">
        <f>IF(J91&lt;&gt;"",BT85,"")</f>
        <v/>
      </c>
      <c r="AN91" s="438"/>
      <c r="AO91" s="430" t="str">
        <f>BU85</f>
        <v/>
      </c>
      <c r="AP91" s="430" t="str">
        <f>BW85</f>
        <v/>
      </c>
      <c r="AQ91" s="431"/>
      <c r="AR91" s="232"/>
      <c r="AS91" s="232"/>
      <c r="AT91" s="232"/>
      <c r="AU91" s="329"/>
      <c r="AV91" s="329"/>
      <c r="AW91" s="329"/>
      <c r="AX91" s="329"/>
      <c r="AY91" s="329"/>
      <c r="AZ91" s="329"/>
      <c r="BA91" s="329"/>
      <c r="BB91" s="329"/>
      <c r="BC91" s="329"/>
      <c r="BD91" s="329"/>
      <c r="BE91" s="232"/>
      <c r="BF91" s="232"/>
      <c r="BG91" s="233"/>
      <c r="BN91" s="337" t="s">
        <v>805</v>
      </c>
      <c r="BO91" s="239">
        <v>0</v>
      </c>
      <c r="BP91" s="239">
        <v>0</v>
      </c>
      <c r="BQ91" s="239">
        <v>0</v>
      </c>
      <c r="BR91" s="232"/>
    </row>
    <row r="92" spans="1:83" ht="24.95" customHeight="1">
      <c r="A92" s="231"/>
      <c r="B92" s="436"/>
      <c r="C92" s="439" t="s">
        <v>522</v>
      </c>
      <c r="D92" s="440"/>
      <c r="E92" s="440"/>
      <c r="F92" s="441"/>
      <c r="G92" s="441"/>
      <c r="H92" s="441"/>
      <c r="I92" s="442"/>
      <c r="J92" s="462"/>
      <c r="K92" s="463"/>
      <c r="L92" s="463"/>
      <c r="M92" s="463"/>
      <c r="N92" s="463"/>
      <c r="O92" s="463"/>
      <c r="P92" s="463"/>
      <c r="Q92" s="463"/>
      <c r="R92" s="463"/>
      <c r="S92" s="463"/>
      <c r="T92" s="463"/>
      <c r="U92" s="463"/>
      <c r="V92" s="463"/>
      <c r="W92" s="464"/>
      <c r="X92" s="438"/>
      <c r="Y92" s="438"/>
      <c r="Z92" s="438"/>
      <c r="AA92" s="438"/>
      <c r="AB92" s="438"/>
      <c r="AC92" s="438"/>
      <c r="AD92" s="438"/>
      <c r="AE92" s="438"/>
      <c r="AF92" s="438"/>
      <c r="AG92" s="438"/>
      <c r="AH92" s="438"/>
      <c r="AI92" s="438"/>
      <c r="AJ92" s="438"/>
      <c r="AK92" s="438"/>
      <c r="AL92" s="438"/>
      <c r="AM92" s="431"/>
      <c r="AN92" s="438"/>
      <c r="AO92" s="431"/>
      <c r="AP92" s="431"/>
      <c r="AQ92" s="431"/>
      <c r="AR92" s="232"/>
      <c r="AS92" s="232"/>
      <c r="AT92" s="232"/>
      <c r="AU92" s="329"/>
      <c r="AV92" s="329"/>
      <c r="AW92" s="329"/>
      <c r="AX92" s="329"/>
      <c r="AY92" s="329"/>
      <c r="AZ92" s="329"/>
      <c r="BA92" s="329"/>
      <c r="BB92" s="329"/>
      <c r="BC92" s="329"/>
      <c r="BD92" s="329"/>
      <c r="BE92" s="232"/>
      <c r="BF92" s="232"/>
      <c r="BG92" s="233"/>
    </row>
    <row r="93" spans="1:83" ht="24.95" customHeight="1">
      <c r="A93" s="231"/>
      <c r="B93" s="436"/>
      <c r="C93" s="439" t="s">
        <v>523</v>
      </c>
      <c r="D93" s="440"/>
      <c r="E93" s="440"/>
      <c r="F93" s="441"/>
      <c r="G93" s="441"/>
      <c r="H93" s="441"/>
      <c r="I93" s="442"/>
      <c r="J93" s="465"/>
      <c r="K93" s="466"/>
      <c r="L93" s="466"/>
      <c r="M93" s="466"/>
      <c r="N93" s="466"/>
      <c r="O93" s="466"/>
      <c r="P93" s="466"/>
      <c r="Q93" s="466"/>
      <c r="R93" s="466"/>
      <c r="S93" s="466"/>
      <c r="T93" s="466"/>
      <c r="U93" s="466"/>
      <c r="V93" s="466"/>
      <c r="W93" s="467"/>
      <c r="X93" s="438"/>
      <c r="Y93" s="438"/>
      <c r="Z93" s="438"/>
      <c r="AA93" s="438"/>
      <c r="AB93" s="438"/>
      <c r="AC93" s="438"/>
      <c r="AD93" s="438"/>
      <c r="AE93" s="438"/>
      <c r="AF93" s="438"/>
      <c r="AG93" s="438"/>
      <c r="AH93" s="438"/>
      <c r="AI93" s="438"/>
      <c r="AJ93" s="438"/>
      <c r="AK93" s="438"/>
      <c r="AL93" s="438"/>
      <c r="AM93" s="432"/>
      <c r="AN93" s="438"/>
      <c r="AO93" s="432"/>
      <c r="AP93" s="432"/>
      <c r="AQ93" s="432"/>
      <c r="AR93" s="232"/>
      <c r="AS93" s="232"/>
      <c r="AT93" s="232"/>
      <c r="AU93" s="329"/>
      <c r="AV93" s="329"/>
      <c r="AW93" s="329"/>
      <c r="AX93" s="329"/>
      <c r="AY93" s="329"/>
      <c r="AZ93" s="329"/>
      <c r="BA93" s="329"/>
      <c r="BB93" s="329"/>
      <c r="BC93" s="329"/>
      <c r="BD93" s="329"/>
      <c r="BE93" s="232"/>
      <c r="BF93" s="232"/>
      <c r="BG93" s="233"/>
    </row>
    <row r="94" spans="1:83" ht="15.75" customHeight="1">
      <c r="A94" s="231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32"/>
      <c r="BD94" s="232"/>
      <c r="BE94" s="232"/>
      <c r="BF94" s="232"/>
      <c r="BG94" s="233"/>
    </row>
    <row r="95" spans="1:83" s="357" customFormat="1" ht="270.75" customHeight="1">
      <c r="A95" s="351"/>
      <c r="B95" s="507" t="s">
        <v>824</v>
      </c>
      <c r="C95" s="508"/>
      <c r="D95" s="508"/>
      <c r="E95" s="508"/>
      <c r="F95" s="508"/>
      <c r="G95" s="508"/>
      <c r="H95" s="508"/>
      <c r="I95" s="509"/>
      <c r="J95" s="510" t="s">
        <v>857</v>
      </c>
      <c r="K95" s="511"/>
      <c r="L95" s="511"/>
      <c r="M95" s="511"/>
      <c r="N95" s="511"/>
      <c r="O95" s="511"/>
      <c r="P95" s="511"/>
      <c r="Q95" s="511"/>
      <c r="R95" s="511"/>
      <c r="S95" s="511"/>
      <c r="T95" s="511"/>
      <c r="U95" s="511"/>
      <c r="V95" s="511"/>
      <c r="W95" s="512"/>
      <c r="X95" s="506" t="s">
        <v>774</v>
      </c>
      <c r="Y95" s="506"/>
      <c r="Z95" s="506" t="s">
        <v>775</v>
      </c>
      <c r="AA95" s="506"/>
      <c r="AB95" s="506" t="s">
        <v>776</v>
      </c>
      <c r="AC95" s="506"/>
      <c r="AD95" s="506" t="s">
        <v>777</v>
      </c>
      <c r="AE95" s="506"/>
      <c r="AF95" s="506" t="s">
        <v>778</v>
      </c>
      <c r="AG95" s="506"/>
      <c r="AH95" s="506" t="s">
        <v>779</v>
      </c>
      <c r="AI95" s="506"/>
      <c r="AJ95" s="437" t="s">
        <v>780</v>
      </c>
      <c r="AK95" s="437"/>
      <c r="AL95" s="382" t="s">
        <v>784</v>
      </c>
      <c r="AM95" s="352" t="s">
        <v>781</v>
      </c>
      <c r="AN95" s="382" t="s">
        <v>855</v>
      </c>
      <c r="AO95" s="352" t="s">
        <v>785</v>
      </c>
      <c r="AP95" s="352" t="s">
        <v>843</v>
      </c>
      <c r="AQ95" s="352" t="s">
        <v>840</v>
      </c>
      <c r="AR95" s="354"/>
      <c r="AS95" s="354"/>
      <c r="AT95" s="354"/>
      <c r="AU95" s="354"/>
      <c r="AV95" s="354"/>
      <c r="AW95" s="354"/>
      <c r="AX95" s="354"/>
      <c r="AY95" s="354"/>
      <c r="AZ95" s="354"/>
      <c r="BA95" s="354"/>
      <c r="BB95" s="354"/>
      <c r="BC95" s="354"/>
      <c r="BD95" s="354"/>
      <c r="BE95" s="355"/>
      <c r="BF95" s="355"/>
      <c r="BG95" s="356"/>
      <c r="BK95" s="333" t="s">
        <v>815</v>
      </c>
      <c r="BL95" s="333" t="s">
        <v>266</v>
      </c>
      <c r="BM95" s="333" t="s">
        <v>266</v>
      </c>
      <c r="BN95" s="333" t="s">
        <v>816</v>
      </c>
      <c r="BO95" s="333" t="s">
        <v>817</v>
      </c>
      <c r="BP95" s="333" t="s">
        <v>818</v>
      </c>
      <c r="BQ95" s="333" t="s">
        <v>819</v>
      </c>
      <c r="BR95" s="333" t="s">
        <v>784</v>
      </c>
      <c r="BS95" s="334" t="s">
        <v>821</v>
      </c>
      <c r="BT95" s="334" t="s">
        <v>781</v>
      </c>
      <c r="BU95" s="333" t="s">
        <v>820</v>
      </c>
      <c r="BV95" s="333" t="s">
        <v>822</v>
      </c>
      <c r="BW95" s="333" t="s">
        <v>822</v>
      </c>
      <c r="BX95" s="333" t="s">
        <v>858</v>
      </c>
    </row>
    <row r="96" spans="1:83" ht="24.95" customHeight="1">
      <c r="A96" s="231"/>
      <c r="B96" s="436">
        <v>1</v>
      </c>
      <c r="C96" s="439" t="s">
        <v>521</v>
      </c>
      <c r="D96" s="440"/>
      <c r="E96" s="440"/>
      <c r="F96" s="441"/>
      <c r="G96" s="441"/>
      <c r="H96" s="441"/>
      <c r="I96" s="442"/>
      <c r="J96" s="459"/>
      <c r="K96" s="460"/>
      <c r="L96" s="460"/>
      <c r="M96" s="460"/>
      <c r="N96" s="460"/>
      <c r="O96" s="460"/>
      <c r="P96" s="460"/>
      <c r="Q96" s="460"/>
      <c r="R96" s="460"/>
      <c r="S96" s="460"/>
      <c r="T96" s="460"/>
      <c r="U96" s="460"/>
      <c r="V96" s="460"/>
      <c r="W96" s="461"/>
      <c r="X96" s="438"/>
      <c r="Y96" s="438"/>
      <c r="Z96" s="438"/>
      <c r="AA96" s="438"/>
      <c r="AB96" s="438"/>
      <c r="AC96" s="438"/>
      <c r="AD96" s="438"/>
      <c r="AE96" s="438"/>
      <c r="AF96" s="438"/>
      <c r="AG96" s="438"/>
      <c r="AH96" s="438"/>
      <c r="AI96" s="438"/>
      <c r="AJ96" s="438"/>
      <c r="AK96" s="438"/>
      <c r="AL96" s="438"/>
      <c r="AM96" s="430" t="str">
        <f>IF(J96&lt;&gt;"",BT96,"")</f>
        <v/>
      </c>
      <c r="AN96" s="438"/>
      <c r="AO96" s="430" t="str">
        <f>BU96</f>
        <v/>
      </c>
      <c r="AP96" s="430" t="str">
        <f>BW96</f>
        <v/>
      </c>
      <c r="AQ96" s="430" t="str">
        <f>(IF(COUNTA(J96:S107)&lt;&gt;0,CONCATENATE(IF(AND(BV101&gt;=90,BV101&lt;=100),Datos!AR2,IF(AND(BV101&gt;=50,BV101&lt;=89),Datos!AR3,IF(BV101&lt;50,Datos!AR4,"")))," (",BV101,")",),""))</f>
        <v/>
      </c>
      <c r="AR96" s="329"/>
      <c r="AS96" s="329"/>
      <c r="AT96" s="329"/>
      <c r="AU96" s="329"/>
      <c r="AV96" s="329"/>
      <c r="AW96" s="329"/>
      <c r="AX96" s="329"/>
      <c r="AY96" s="329"/>
      <c r="AZ96" s="329"/>
      <c r="BA96" s="329"/>
      <c r="BB96" s="329"/>
      <c r="BC96" s="329"/>
      <c r="BD96" s="329"/>
      <c r="BE96" s="232"/>
      <c r="BF96" s="232"/>
      <c r="BG96" s="233"/>
      <c r="BK96" s="331">
        <f>IF(X96=Datos!$AJ$2,10,0)</f>
        <v>0</v>
      </c>
      <c r="BL96" s="331">
        <f>IF(Z96=Datos!$AK$2,10,0)</f>
        <v>0</v>
      </c>
      <c r="BM96" s="331">
        <f>IF(AB96=Datos!$AL$2,10,0)</f>
        <v>0</v>
      </c>
      <c r="BN96" s="331">
        <f>IF(AD96=Datos!AM$2,15,0)</f>
        <v>0</v>
      </c>
      <c r="BO96" s="335">
        <f>IF($AF96=Datos!$AN$2,15,IF($AF96=Datos!$AN$3,10,0))</f>
        <v>0</v>
      </c>
      <c r="BP96" s="331">
        <f>IF(AH96=Datos!AO$2,15,0)</f>
        <v>0</v>
      </c>
      <c r="BQ96" s="331">
        <f>IF(AJ96=Datos!$AP$2,15,0)</f>
        <v>0</v>
      </c>
      <c r="BR96" s="335">
        <f>IF($AL96=Datos!$AQ$2,10,IF($AL96=Datos!$AQ$3,5,0))</f>
        <v>0</v>
      </c>
      <c r="BS96" s="331">
        <f>SUM(BK96:BR96)</f>
        <v>0</v>
      </c>
      <c r="BT96" s="331" t="str">
        <f>IF(J96&lt;&gt;"",IF(BS96&gt;=90,Datos!AR$2,IF(AND(BS96&gt;=80,BS96&lt;=89),Datos!AR$3,Datos!AR$4)),"")</f>
        <v/>
      </c>
      <c r="BU96" s="331" t="str">
        <f>IF(AN96&lt;&gt;"",VLOOKUP(AN96,Datos!AV:AW,2,0),"")</f>
        <v/>
      </c>
      <c r="BV96" s="378" t="str">
        <f>IF(AND(BU96&lt;&gt;"",BT96&lt;&gt;""),INDEX($BN$88:$BQ$91,MATCH(BT96,$BN$88:$BN$91,0),MATCH(BU96,$BN$88:$BQ$88,0)),"")</f>
        <v/>
      </c>
      <c r="BW96" s="239" t="str">
        <f>IF(BV96=100,"Fuerte",IF(BV96=50,"Moderado",IF(BV96=0,"Débil","")))</f>
        <v/>
      </c>
      <c r="BX96" s="427" t="str">
        <f>IF(COUNTA(J96:S107)&lt;&gt;0,IF(AND(BV101&gt;=90,BV101&lt;=100),Datos!AR2,IF(AND(BV101&gt;49,BV101&lt;90),Datos!AR3,IF(BV101&lt;50,Datos!AR4,""))),"sin controles")</f>
        <v>sin controles</v>
      </c>
    </row>
    <row r="97" spans="1:76" ht="24.95" customHeight="1">
      <c r="A97" s="231"/>
      <c r="B97" s="436"/>
      <c r="C97" s="439" t="s">
        <v>522</v>
      </c>
      <c r="D97" s="440"/>
      <c r="E97" s="440"/>
      <c r="F97" s="441"/>
      <c r="G97" s="441"/>
      <c r="H97" s="441"/>
      <c r="I97" s="442"/>
      <c r="J97" s="462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  <c r="V97" s="463"/>
      <c r="W97" s="464"/>
      <c r="X97" s="438"/>
      <c r="Y97" s="438"/>
      <c r="Z97" s="438"/>
      <c r="AA97" s="438"/>
      <c r="AB97" s="438"/>
      <c r="AC97" s="438"/>
      <c r="AD97" s="438"/>
      <c r="AE97" s="438"/>
      <c r="AF97" s="438"/>
      <c r="AG97" s="438"/>
      <c r="AH97" s="438"/>
      <c r="AI97" s="438"/>
      <c r="AJ97" s="438"/>
      <c r="AK97" s="438"/>
      <c r="AL97" s="438"/>
      <c r="AM97" s="431"/>
      <c r="AN97" s="438"/>
      <c r="AO97" s="431"/>
      <c r="AP97" s="431"/>
      <c r="AQ97" s="431"/>
      <c r="AR97" s="329"/>
      <c r="AS97" s="329"/>
      <c r="AT97" s="329"/>
      <c r="AU97" s="329"/>
      <c r="AV97" s="329"/>
      <c r="AW97" s="329"/>
      <c r="AX97" s="329"/>
      <c r="AY97" s="329"/>
      <c r="AZ97" s="329"/>
      <c r="BA97" s="329"/>
      <c r="BB97" s="329"/>
      <c r="BC97" s="329"/>
      <c r="BD97" s="329"/>
      <c r="BE97" s="232"/>
      <c r="BF97" s="232"/>
      <c r="BG97" s="233"/>
      <c r="BK97" s="331">
        <f>IF(X99=Datos!$AJ$2,10,0)</f>
        <v>0</v>
      </c>
      <c r="BL97" s="239">
        <f>IF(Z99=Datos!$AK$2,15,0)</f>
        <v>0</v>
      </c>
      <c r="BM97" s="239">
        <f>IF(AB99=Datos!$AL$2,15,0)</f>
        <v>0</v>
      </c>
      <c r="BN97" s="239">
        <f>IF(AD99=Datos!AM$2,15,0)</f>
        <v>0</v>
      </c>
      <c r="BO97" s="335">
        <f>IF($AF99=Datos!$AN$2,15,IF($AF99=Datos!$AN$3,10,0))</f>
        <v>0</v>
      </c>
      <c r="BP97" s="239">
        <f>IF(AH99=Datos!AO$2,15,0)</f>
        <v>0</v>
      </c>
      <c r="BQ97" s="239">
        <f>IF(AJ99=Datos!$AP$2,15,0)</f>
        <v>0</v>
      </c>
      <c r="BR97" s="335">
        <f>IF($AL99=Datos!$AQ$2,10,IF($AL99=Datos!$AQ$3,5,0))</f>
        <v>0</v>
      </c>
      <c r="BS97" s="331">
        <f t="shared" ref="BS97:BS99" si="3">SUM(BK97:BQ97)</f>
        <v>0</v>
      </c>
      <c r="BT97" s="331" t="str">
        <f>IF(J99&lt;&gt;"",IF(BS97&gt;96,Datos!AR$2,IF(AND(BS97&gt;85,BS97&lt;97),Datos!AR$3,Datos!AR$4)),"")</f>
        <v/>
      </c>
      <c r="BU97" s="331" t="str">
        <f>IF(AN99&lt;&gt;"",VLOOKUP(AN99,Datos!AV:AW,2,0),"")</f>
        <v/>
      </c>
      <c r="BV97" s="378" t="str">
        <f t="shared" ref="BV97:BV99" si="4">IF(AND(BU97&lt;&gt;"",BT97&lt;&gt;""),INDEX($BN$88:$BQ$91,MATCH(BT97,$BN$88:$BN$91,0),MATCH(BU97,$BN$88:$BQ$88,0)),"")</f>
        <v/>
      </c>
      <c r="BW97" s="239" t="str">
        <f t="shared" ref="BW97:BW99" si="5">IF(BV97=100,"Fuerte",IF(BV97=50,"Moderado",IF(BV97=0,"Débil","")))</f>
        <v/>
      </c>
      <c r="BX97" s="428"/>
    </row>
    <row r="98" spans="1:76" ht="24.95" customHeight="1">
      <c r="A98" s="231"/>
      <c r="B98" s="436"/>
      <c r="C98" s="439" t="s">
        <v>523</v>
      </c>
      <c r="D98" s="440"/>
      <c r="E98" s="440"/>
      <c r="F98" s="441"/>
      <c r="G98" s="441"/>
      <c r="H98" s="441"/>
      <c r="I98" s="442"/>
      <c r="J98" s="465"/>
      <c r="K98" s="466"/>
      <c r="L98" s="466"/>
      <c r="M98" s="466"/>
      <c r="N98" s="466"/>
      <c r="O98" s="466"/>
      <c r="P98" s="466"/>
      <c r="Q98" s="466"/>
      <c r="R98" s="466"/>
      <c r="S98" s="466"/>
      <c r="T98" s="466"/>
      <c r="U98" s="466"/>
      <c r="V98" s="466"/>
      <c r="W98" s="467"/>
      <c r="X98" s="438"/>
      <c r="Y98" s="438"/>
      <c r="Z98" s="438"/>
      <c r="AA98" s="438"/>
      <c r="AB98" s="438"/>
      <c r="AC98" s="438"/>
      <c r="AD98" s="438"/>
      <c r="AE98" s="438"/>
      <c r="AF98" s="438"/>
      <c r="AG98" s="438"/>
      <c r="AH98" s="438"/>
      <c r="AI98" s="438"/>
      <c r="AJ98" s="438"/>
      <c r="AK98" s="438"/>
      <c r="AL98" s="438"/>
      <c r="AM98" s="432"/>
      <c r="AN98" s="438"/>
      <c r="AO98" s="432"/>
      <c r="AP98" s="432"/>
      <c r="AQ98" s="431"/>
      <c r="AR98" s="329"/>
      <c r="AS98" s="329"/>
      <c r="AT98" s="329"/>
      <c r="AU98" s="329"/>
      <c r="AV98" s="329"/>
      <c r="AW98" s="329"/>
      <c r="AX98" s="329"/>
      <c r="AY98" s="329"/>
      <c r="AZ98" s="329"/>
      <c r="BA98" s="329"/>
      <c r="BB98" s="329"/>
      <c r="BC98" s="329"/>
      <c r="BD98" s="329"/>
      <c r="BE98" s="232"/>
      <c r="BF98" s="232"/>
      <c r="BG98" s="233"/>
      <c r="BK98" s="331">
        <f>IF(X102=Datos!$AJ$2,10,0)</f>
        <v>0</v>
      </c>
      <c r="BL98" s="239">
        <f>IF(Z102=Datos!$AK$2,15,0)</f>
        <v>0</v>
      </c>
      <c r="BM98" s="239">
        <f>IF(AB102=Datos!$AL$2,15,0)</f>
        <v>0</v>
      </c>
      <c r="BN98" s="239">
        <f>IF(AD102=Datos!AM$2,15,0)</f>
        <v>0</v>
      </c>
      <c r="BO98" s="335">
        <f>IF($AF102=Datos!$AN$2,15,IF($AF102=Datos!$AN$3,10,0))</f>
        <v>0</v>
      </c>
      <c r="BP98" s="239">
        <f>IF(AH102=Datos!AO$2,15,0)</f>
        <v>0</v>
      </c>
      <c r="BQ98" s="239">
        <f>IF(AJ102=Datos!$AP$2,15,0)</f>
        <v>0</v>
      </c>
      <c r="BR98" s="335">
        <f>IF($AL102=Datos!$AQ$2,10,IF($AL102=Datos!$AQ$3,5,0))</f>
        <v>0</v>
      </c>
      <c r="BS98" s="331">
        <f t="shared" si="3"/>
        <v>0</v>
      </c>
      <c r="BT98" s="331" t="str">
        <f>IF(J102&lt;&gt;"",IF(BS98&gt;96,Datos!AR$2,IF(AND(BS98&gt;85,BS98&lt;97),Datos!AR$3,Datos!AR$4)),"")</f>
        <v/>
      </c>
      <c r="BU98" s="331" t="str">
        <f>IF(AN102&lt;&gt;"",VLOOKUP(AN102,Datos!AV:AW,2,0),"")</f>
        <v/>
      </c>
      <c r="BV98" s="378" t="str">
        <f t="shared" si="4"/>
        <v/>
      </c>
      <c r="BW98" s="239" t="str">
        <f t="shared" si="5"/>
        <v/>
      </c>
      <c r="BX98" s="428"/>
    </row>
    <row r="99" spans="1:76" ht="24.95" customHeight="1">
      <c r="A99" s="231"/>
      <c r="B99" s="436">
        <v>2</v>
      </c>
      <c r="C99" s="439" t="s">
        <v>521</v>
      </c>
      <c r="D99" s="440"/>
      <c r="E99" s="440"/>
      <c r="F99" s="441"/>
      <c r="G99" s="441"/>
      <c r="H99" s="441"/>
      <c r="I99" s="442"/>
      <c r="J99" s="459"/>
      <c r="K99" s="460"/>
      <c r="L99" s="460"/>
      <c r="M99" s="460"/>
      <c r="N99" s="460"/>
      <c r="O99" s="460"/>
      <c r="P99" s="460"/>
      <c r="Q99" s="460"/>
      <c r="R99" s="460"/>
      <c r="S99" s="460"/>
      <c r="T99" s="460"/>
      <c r="U99" s="460"/>
      <c r="V99" s="460"/>
      <c r="W99" s="461"/>
      <c r="X99" s="438"/>
      <c r="Y99" s="438"/>
      <c r="Z99" s="438"/>
      <c r="AA99" s="438"/>
      <c r="AB99" s="438"/>
      <c r="AC99" s="438"/>
      <c r="AD99" s="438"/>
      <c r="AE99" s="438"/>
      <c r="AF99" s="438"/>
      <c r="AG99" s="438"/>
      <c r="AH99" s="438"/>
      <c r="AI99" s="438"/>
      <c r="AJ99" s="438"/>
      <c r="AK99" s="438"/>
      <c r="AL99" s="438"/>
      <c r="AM99" s="430" t="str">
        <f>IF(J99&lt;&gt;"",BT97,"")</f>
        <v/>
      </c>
      <c r="AN99" s="438"/>
      <c r="AO99" s="430" t="str">
        <f>BU97</f>
        <v/>
      </c>
      <c r="AP99" s="430" t="str">
        <f>BW97</f>
        <v/>
      </c>
      <c r="AQ99" s="431"/>
      <c r="AR99" s="329"/>
      <c r="AS99" s="329"/>
      <c r="AT99" s="329"/>
      <c r="AU99" s="329"/>
      <c r="AV99" s="329"/>
      <c r="AW99" s="329"/>
      <c r="AX99" s="329"/>
      <c r="AY99" s="329"/>
      <c r="AZ99" s="329"/>
      <c r="BA99" s="329"/>
      <c r="BB99" s="329"/>
      <c r="BC99" s="329"/>
      <c r="BD99" s="329"/>
      <c r="BE99" s="232"/>
      <c r="BF99" s="232"/>
      <c r="BG99" s="233"/>
      <c r="BK99" s="331">
        <f>IF(X105=Datos!$AJ$2,10,0)</f>
        <v>0</v>
      </c>
      <c r="BL99" s="239">
        <f>IF(Z105=Datos!$AK$2,15,0)</f>
        <v>0</v>
      </c>
      <c r="BM99" s="239">
        <f>IF(AB105=Datos!$AL$2,15,0)</f>
        <v>0</v>
      </c>
      <c r="BN99" s="239">
        <f>IF(AD105=Datos!AM$2,15,0)</f>
        <v>0</v>
      </c>
      <c r="BO99" s="335">
        <f>IF($AF105=Datos!$AN$2,15,IF($AF105=Datos!$AN$3,10,0))</f>
        <v>0</v>
      </c>
      <c r="BP99" s="239">
        <f>IF(AH105=Datos!AO$2,15,0)</f>
        <v>0</v>
      </c>
      <c r="BQ99" s="239">
        <f>IF(AJ105=Datos!$AP$2,15,0)</f>
        <v>0</v>
      </c>
      <c r="BR99" s="335">
        <f>IF($AL105=Datos!$AQ$2,10,IF($AL105=Datos!$AQ$3,5,0))</f>
        <v>0</v>
      </c>
      <c r="BS99" s="331">
        <f t="shared" si="3"/>
        <v>0</v>
      </c>
      <c r="BT99" s="331" t="str">
        <f>IF(J105&lt;&gt;"",IF(BS99&gt;96,Datos!AR$2,IF(AND(BS99&gt;85,BS99&lt;97),Datos!AR$3,Datos!AR$4)),"")</f>
        <v/>
      </c>
      <c r="BU99" s="331" t="str">
        <f>IF(AN105&lt;&gt;"",VLOOKUP(AN105,Datos!AV:AW,2,0),"")</f>
        <v/>
      </c>
      <c r="BV99" s="378" t="str">
        <f t="shared" si="4"/>
        <v/>
      </c>
      <c r="BW99" s="239" t="str">
        <f t="shared" si="5"/>
        <v/>
      </c>
      <c r="BX99" s="428"/>
    </row>
    <row r="100" spans="1:76" ht="24.95" customHeight="1">
      <c r="A100" s="231"/>
      <c r="B100" s="436"/>
      <c r="C100" s="439" t="s">
        <v>522</v>
      </c>
      <c r="D100" s="440"/>
      <c r="E100" s="440"/>
      <c r="F100" s="441"/>
      <c r="G100" s="441"/>
      <c r="H100" s="441"/>
      <c r="I100" s="442"/>
      <c r="J100" s="462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4"/>
      <c r="X100" s="438"/>
      <c r="Y100" s="438"/>
      <c r="Z100" s="438"/>
      <c r="AA100" s="438"/>
      <c r="AB100" s="438"/>
      <c r="AC100" s="438"/>
      <c r="AD100" s="438"/>
      <c r="AE100" s="438"/>
      <c r="AF100" s="438"/>
      <c r="AG100" s="438"/>
      <c r="AH100" s="438"/>
      <c r="AI100" s="438"/>
      <c r="AJ100" s="438"/>
      <c r="AK100" s="438"/>
      <c r="AL100" s="438"/>
      <c r="AM100" s="431"/>
      <c r="AN100" s="438"/>
      <c r="AO100" s="431"/>
      <c r="AP100" s="431"/>
      <c r="AQ100" s="431"/>
      <c r="AR100" s="329"/>
      <c r="AS100" s="329"/>
      <c r="AT100" s="329"/>
      <c r="AU100" s="329"/>
      <c r="AV100" s="329"/>
      <c r="AW100" s="329"/>
      <c r="AX100" s="329"/>
      <c r="AY100" s="329"/>
      <c r="AZ100" s="329"/>
      <c r="BA100" s="329"/>
      <c r="BB100" s="329"/>
      <c r="BC100" s="329"/>
      <c r="BD100" s="329"/>
      <c r="BE100" s="232"/>
      <c r="BF100" s="232"/>
      <c r="BG100" s="233"/>
      <c r="BK100" s="239"/>
      <c r="BL100" s="239"/>
      <c r="BM100" s="239"/>
      <c r="BN100" s="239"/>
      <c r="BO100" s="336"/>
      <c r="BP100" s="239"/>
      <c r="BQ100" s="239"/>
      <c r="BR100" s="239"/>
      <c r="BS100" s="239"/>
      <c r="BT100" s="239"/>
      <c r="BU100" s="239"/>
      <c r="BV100" s="239"/>
      <c r="BW100" s="239"/>
      <c r="BX100" s="429"/>
    </row>
    <row r="101" spans="1:76" ht="24.95" customHeight="1">
      <c r="A101" s="231"/>
      <c r="B101" s="436"/>
      <c r="C101" s="439" t="s">
        <v>523</v>
      </c>
      <c r="D101" s="440"/>
      <c r="E101" s="440"/>
      <c r="F101" s="441"/>
      <c r="G101" s="441"/>
      <c r="H101" s="441"/>
      <c r="I101" s="442"/>
      <c r="J101" s="465"/>
      <c r="K101" s="466"/>
      <c r="L101" s="466"/>
      <c r="M101" s="466"/>
      <c r="N101" s="466"/>
      <c r="O101" s="466"/>
      <c r="P101" s="466"/>
      <c r="Q101" s="466"/>
      <c r="R101" s="466"/>
      <c r="S101" s="466"/>
      <c r="T101" s="466"/>
      <c r="U101" s="466"/>
      <c r="V101" s="466"/>
      <c r="W101" s="467"/>
      <c r="X101" s="438"/>
      <c r="Y101" s="438"/>
      <c r="Z101" s="438"/>
      <c r="AA101" s="438"/>
      <c r="AB101" s="438"/>
      <c r="AC101" s="438"/>
      <c r="AD101" s="438"/>
      <c r="AE101" s="438"/>
      <c r="AF101" s="438"/>
      <c r="AG101" s="438"/>
      <c r="AH101" s="438"/>
      <c r="AI101" s="438"/>
      <c r="AJ101" s="438"/>
      <c r="AK101" s="438"/>
      <c r="AL101" s="438"/>
      <c r="AM101" s="432"/>
      <c r="AN101" s="438"/>
      <c r="AO101" s="432"/>
      <c r="AP101" s="432"/>
      <c r="AQ101" s="431"/>
      <c r="AR101" s="329"/>
      <c r="AS101" s="329"/>
      <c r="AT101" s="329"/>
      <c r="AU101" s="329"/>
      <c r="AV101" s="329"/>
      <c r="AW101" s="329"/>
      <c r="AX101" s="329"/>
      <c r="AY101" s="329"/>
      <c r="AZ101" s="329"/>
      <c r="BA101" s="329"/>
      <c r="BB101" s="329"/>
      <c r="BC101" s="329"/>
      <c r="BD101" s="329"/>
      <c r="BE101" s="232"/>
      <c r="BF101" s="232"/>
      <c r="BG101" s="233"/>
      <c r="BU101" s="239" t="s">
        <v>102</v>
      </c>
      <c r="BV101" s="239">
        <f>ROUND(IF(COUNTA(J96:S107)=0,0,SUM(BV96:BV99)/(COUNTA(J96:S107))),1)</f>
        <v>0</v>
      </c>
    </row>
    <row r="102" spans="1:76" ht="24.95" customHeight="1">
      <c r="A102" s="231"/>
      <c r="B102" s="436">
        <v>3</v>
      </c>
      <c r="C102" s="439" t="s">
        <v>521</v>
      </c>
      <c r="D102" s="440"/>
      <c r="E102" s="440"/>
      <c r="F102" s="441"/>
      <c r="G102" s="441"/>
      <c r="H102" s="441"/>
      <c r="I102" s="442"/>
      <c r="J102" s="459"/>
      <c r="K102" s="460"/>
      <c r="L102" s="460"/>
      <c r="M102" s="460"/>
      <c r="N102" s="460"/>
      <c r="O102" s="460"/>
      <c r="P102" s="460"/>
      <c r="Q102" s="460"/>
      <c r="R102" s="460"/>
      <c r="S102" s="460"/>
      <c r="T102" s="460"/>
      <c r="U102" s="460"/>
      <c r="V102" s="460"/>
      <c r="W102" s="461"/>
      <c r="X102" s="438"/>
      <c r="Y102" s="438"/>
      <c r="Z102" s="438"/>
      <c r="AA102" s="438"/>
      <c r="AB102" s="438"/>
      <c r="AC102" s="438"/>
      <c r="AD102" s="438"/>
      <c r="AE102" s="438"/>
      <c r="AF102" s="438"/>
      <c r="AG102" s="438"/>
      <c r="AH102" s="438"/>
      <c r="AI102" s="438"/>
      <c r="AJ102" s="438"/>
      <c r="AK102" s="438"/>
      <c r="AL102" s="438"/>
      <c r="AM102" s="430" t="str">
        <f>IF(J102&lt;&gt;"",BT98,"")</f>
        <v/>
      </c>
      <c r="AN102" s="438"/>
      <c r="AO102" s="430" t="str">
        <f>BU98</f>
        <v/>
      </c>
      <c r="AP102" s="430" t="str">
        <f>BW98</f>
        <v/>
      </c>
      <c r="AQ102" s="431"/>
      <c r="AR102" s="329"/>
      <c r="AS102" s="329"/>
      <c r="AT102" s="329"/>
      <c r="AU102" s="329"/>
      <c r="AV102" s="329"/>
      <c r="AW102" s="329"/>
      <c r="AX102" s="329"/>
      <c r="AY102" s="329"/>
      <c r="AZ102" s="329"/>
      <c r="BA102" s="329"/>
      <c r="BB102" s="329"/>
      <c r="BC102" s="329"/>
      <c r="BD102" s="329"/>
      <c r="BE102" s="232"/>
      <c r="BF102" s="232"/>
      <c r="BG102" s="233"/>
      <c r="BN102" s="239"/>
      <c r="BO102" s="337" t="s">
        <v>782</v>
      </c>
      <c r="BP102" s="337" t="s">
        <v>783</v>
      </c>
      <c r="BQ102" s="337" t="s">
        <v>805</v>
      </c>
      <c r="BR102" s="31"/>
    </row>
    <row r="103" spans="1:76" ht="24.95" customHeight="1">
      <c r="A103" s="231"/>
      <c r="B103" s="436"/>
      <c r="C103" s="439" t="s">
        <v>522</v>
      </c>
      <c r="D103" s="440"/>
      <c r="E103" s="440"/>
      <c r="F103" s="441"/>
      <c r="G103" s="441"/>
      <c r="H103" s="441"/>
      <c r="I103" s="442"/>
      <c r="J103" s="462"/>
      <c r="K103" s="463"/>
      <c r="L103" s="463"/>
      <c r="M103" s="463"/>
      <c r="N103" s="463"/>
      <c r="O103" s="463"/>
      <c r="P103" s="463"/>
      <c r="Q103" s="463"/>
      <c r="R103" s="463"/>
      <c r="S103" s="463"/>
      <c r="T103" s="463"/>
      <c r="U103" s="463"/>
      <c r="V103" s="463"/>
      <c r="W103" s="464"/>
      <c r="X103" s="438"/>
      <c r="Y103" s="438"/>
      <c r="Z103" s="438"/>
      <c r="AA103" s="438"/>
      <c r="AB103" s="438"/>
      <c r="AC103" s="438"/>
      <c r="AD103" s="438"/>
      <c r="AE103" s="438"/>
      <c r="AF103" s="438"/>
      <c r="AG103" s="438"/>
      <c r="AH103" s="438"/>
      <c r="AI103" s="438"/>
      <c r="AJ103" s="438"/>
      <c r="AK103" s="438"/>
      <c r="AL103" s="438"/>
      <c r="AM103" s="431"/>
      <c r="AN103" s="438"/>
      <c r="AO103" s="431"/>
      <c r="AP103" s="431"/>
      <c r="AQ103" s="431"/>
      <c r="AR103" s="329"/>
      <c r="AS103" s="329"/>
      <c r="AT103" s="329"/>
      <c r="AU103" s="329"/>
      <c r="AV103" s="329"/>
      <c r="AW103" s="329"/>
      <c r="AX103" s="329"/>
      <c r="AY103" s="329"/>
      <c r="AZ103" s="329"/>
      <c r="BA103" s="329"/>
      <c r="BB103" s="329"/>
      <c r="BC103" s="329"/>
      <c r="BD103" s="329"/>
      <c r="BE103" s="232"/>
      <c r="BF103" s="232"/>
      <c r="BG103" s="233"/>
      <c r="BN103" s="337" t="s">
        <v>782</v>
      </c>
      <c r="BO103" s="239">
        <v>100</v>
      </c>
      <c r="BP103" s="239">
        <v>50</v>
      </c>
      <c r="BQ103" s="239">
        <v>0</v>
      </c>
      <c r="BR103" s="232"/>
    </row>
    <row r="104" spans="1:76" ht="24.95" customHeight="1">
      <c r="A104" s="231"/>
      <c r="B104" s="436"/>
      <c r="C104" s="439" t="s">
        <v>523</v>
      </c>
      <c r="D104" s="440"/>
      <c r="E104" s="440"/>
      <c r="F104" s="441"/>
      <c r="G104" s="441"/>
      <c r="H104" s="441"/>
      <c r="I104" s="442"/>
      <c r="J104" s="465"/>
      <c r="K104" s="466"/>
      <c r="L104" s="466"/>
      <c r="M104" s="466"/>
      <c r="N104" s="466"/>
      <c r="O104" s="466"/>
      <c r="P104" s="466"/>
      <c r="Q104" s="466"/>
      <c r="R104" s="466"/>
      <c r="S104" s="466"/>
      <c r="T104" s="466"/>
      <c r="U104" s="466"/>
      <c r="V104" s="466"/>
      <c r="W104" s="467"/>
      <c r="X104" s="438"/>
      <c r="Y104" s="438"/>
      <c r="Z104" s="438"/>
      <c r="AA104" s="438"/>
      <c r="AB104" s="438"/>
      <c r="AC104" s="438"/>
      <c r="AD104" s="438"/>
      <c r="AE104" s="438"/>
      <c r="AF104" s="438"/>
      <c r="AG104" s="438"/>
      <c r="AH104" s="438"/>
      <c r="AI104" s="438"/>
      <c r="AJ104" s="438"/>
      <c r="AK104" s="438"/>
      <c r="AL104" s="438"/>
      <c r="AM104" s="432"/>
      <c r="AN104" s="438"/>
      <c r="AO104" s="432"/>
      <c r="AP104" s="432"/>
      <c r="AQ104" s="431"/>
      <c r="AR104" s="329"/>
      <c r="AS104" s="329"/>
      <c r="AT104" s="329"/>
      <c r="AU104" s="329"/>
      <c r="AV104" s="329"/>
      <c r="AW104" s="329"/>
      <c r="AX104" s="329"/>
      <c r="AY104" s="329"/>
      <c r="AZ104" s="329"/>
      <c r="BA104" s="329"/>
      <c r="BB104" s="329"/>
      <c r="BC104" s="329"/>
      <c r="BD104" s="329"/>
      <c r="BE104" s="232"/>
      <c r="BF104" s="232"/>
      <c r="BG104" s="233"/>
      <c r="BN104" s="337" t="s">
        <v>783</v>
      </c>
      <c r="BO104" s="239">
        <v>50</v>
      </c>
      <c r="BP104" s="239">
        <v>50</v>
      </c>
      <c r="BQ104" s="239">
        <v>0</v>
      </c>
      <c r="BR104" s="232"/>
    </row>
    <row r="105" spans="1:76" ht="24.95" customHeight="1">
      <c r="A105" s="231"/>
      <c r="B105" s="436">
        <v>4</v>
      </c>
      <c r="C105" s="439" t="s">
        <v>521</v>
      </c>
      <c r="D105" s="440"/>
      <c r="E105" s="440"/>
      <c r="F105" s="441"/>
      <c r="G105" s="441"/>
      <c r="H105" s="441"/>
      <c r="I105" s="442"/>
      <c r="J105" s="459"/>
      <c r="K105" s="460"/>
      <c r="L105" s="460"/>
      <c r="M105" s="460"/>
      <c r="N105" s="460"/>
      <c r="O105" s="460"/>
      <c r="P105" s="460"/>
      <c r="Q105" s="460"/>
      <c r="R105" s="460"/>
      <c r="S105" s="460"/>
      <c r="T105" s="460"/>
      <c r="U105" s="460"/>
      <c r="V105" s="460"/>
      <c r="W105" s="461"/>
      <c r="X105" s="438"/>
      <c r="Y105" s="438"/>
      <c r="Z105" s="438"/>
      <c r="AA105" s="438"/>
      <c r="AB105" s="438"/>
      <c r="AC105" s="438"/>
      <c r="AD105" s="438"/>
      <c r="AE105" s="438"/>
      <c r="AF105" s="438"/>
      <c r="AG105" s="438"/>
      <c r="AH105" s="438"/>
      <c r="AI105" s="438"/>
      <c r="AJ105" s="438"/>
      <c r="AK105" s="438"/>
      <c r="AL105" s="438"/>
      <c r="AM105" s="430" t="str">
        <f>IF(J105&lt;&gt;"",BT99,"")</f>
        <v/>
      </c>
      <c r="AN105" s="438"/>
      <c r="AO105" s="430" t="str">
        <f>BU99</f>
        <v/>
      </c>
      <c r="AP105" s="430" t="str">
        <f>BW99</f>
        <v/>
      </c>
      <c r="AQ105" s="431"/>
      <c r="AR105" s="329"/>
      <c r="AS105" s="329"/>
      <c r="AT105" s="329"/>
      <c r="AU105" s="329"/>
      <c r="AV105" s="329"/>
      <c r="AW105" s="329"/>
      <c r="AX105" s="329"/>
      <c r="AY105" s="329"/>
      <c r="AZ105" s="329"/>
      <c r="BA105" s="329"/>
      <c r="BB105" s="329"/>
      <c r="BC105" s="329"/>
      <c r="BD105" s="329"/>
      <c r="BE105" s="232"/>
      <c r="BF105" s="232"/>
      <c r="BG105" s="233"/>
      <c r="BN105" s="337" t="s">
        <v>805</v>
      </c>
      <c r="BO105" s="239">
        <v>0</v>
      </c>
      <c r="BP105" s="239">
        <v>0</v>
      </c>
      <c r="BQ105" s="239">
        <v>0</v>
      </c>
      <c r="BR105" s="232"/>
    </row>
    <row r="106" spans="1:76" ht="24.95" customHeight="1">
      <c r="A106" s="231"/>
      <c r="B106" s="436"/>
      <c r="C106" s="439" t="s">
        <v>522</v>
      </c>
      <c r="D106" s="440"/>
      <c r="E106" s="440"/>
      <c r="F106" s="441"/>
      <c r="G106" s="441"/>
      <c r="H106" s="441"/>
      <c r="I106" s="442"/>
      <c r="J106" s="462"/>
      <c r="K106" s="463"/>
      <c r="L106" s="463"/>
      <c r="M106" s="463"/>
      <c r="N106" s="463"/>
      <c r="O106" s="463"/>
      <c r="P106" s="463"/>
      <c r="Q106" s="463"/>
      <c r="R106" s="463"/>
      <c r="S106" s="463"/>
      <c r="T106" s="463"/>
      <c r="U106" s="463"/>
      <c r="V106" s="463"/>
      <c r="W106" s="464"/>
      <c r="X106" s="438"/>
      <c r="Y106" s="438"/>
      <c r="Z106" s="438"/>
      <c r="AA106" s="438"/>
      <c r="AB106" s="438"/>
      <c r="AC106" s="438"/>
      <c r="AD106" s="438"/>
      <c r="AE106" s="438"/>
      <c r="AF106" s="438"/>
      <c r="AG106" s="438"/>
      <c r="AH106" s="438"/>
      <c r="AI106" s="438"/>
      <c r="AJ106" s="438"/>
      <c r="AK106" s="438"/>
      <c r="AL106" s="438"/>
      <c r="AM106" s="431"/>
      <c r="AN106" s="438"/>
      <c r="AO106" s="431"/>
      <c r="AP106" s="431"/>
      <c r="AQ106" s="431"/>
      <c r="AR106" s="329"/>
      <c r="AS106" s="329"/>
      <c r="AT106" s="329"/>
      <c r="AU106" s="329"/>
      <c r="AV106" s="329"/>
      <c r="AW106" s="329"/>
      <c r="AX106" s="329"/>
      <c r="AY106" s="329"/>
      <c r="AZ106" s="329"/>
      <c r="BA106" s="329"/>
      <c r="BB106" s="329"/>
      <c r="BC106" s="329"/>
      <c r="BD106" s="329"/>
      <c r="BE106" s="232"/>
      <c r="BF106" s="232"/>
      <c r="BG106" s="233"/>
      <c r="BK106" s="232"/>
      <c r="BL106" s="232"/>
      <c r="BM106" s="232"/>
      <c r="BN106" s="232"/>
      <c r="BO106" s="232"/>
      <c r="BP106" s="232"/>
      <c r="BQ106" s="232"/>
      <c r="BR106" s="232"/>
      <c r="BS106" s="232"/>
      <c r="BT106" s="232"/>
      <c r="BU106" s="232"/>
    </row>
    <row r="107" spans="1:76" ht="24.95" customHeight="1">
      <c r="A107" s="231"/>
      <c r="B107" s="436"/>
      <c r="C107" s="439" t="s">
        <v>523</v>
      </c>
      <c r="D107" s="440"/>
      <c r="E107" s="440"/>
      <c r="F107" s="441"/>
      <c r="G107" s="441"/>
      <c r="H107" s="441"/>
      <c r="I107" s="442"/>
      <c r="J107" s="465"/>
      <c r="K107" s="466"/>
      <c r="L107" s="466"/>
      <c r="M107" s="466"/>
      <c r="N107" s="466"/>
      <c r="O107" s="466"/>
      <c r="P107" s="466"/>
      <c r="Q107" s="466"/>
      <c r="R107" s="466"/>
      <c r="S107" s="466"/>
      <c r="T107" s="466"/>
      <c r="U107" s="466"/>
      <c r="V107" s="466"/>
      <c r="W107" s="467"/>
      <c r="X107" s="438"/>
      <c r="Y107" s="438"/>
      <c r="Z107" s="438"/>
      <c r="AA107" s="438"/>
      <c r="AB107" s="438"/>
      <c r="AC107" s="438"/>
      <c r="AD107" s="438"/>
      <c r="AE107" s="438"/>
      <c r="AF107" s="438"/>
      <c r="AG107" s="438"/>
      <c r="AH107" s="438"/>
      <c r="AI107" s="438"/>
      <c r="AJ107" s="438"/>
      <c r="AK107" s="438"/>
      <c r="AL107" s="438"/>
      <c r="AM107" s="432"/>
      <c r="AN107" s="438"/>
      <c r="AO107" s="432"/>
      <c r="AP107" s="432"/>
      <c r="AQ107" s="432"/>
      <c r="AR107" s="329"/>
      <c r="AS107" s="329"/>
      <c r="AT107" s="329"/>
      <c r="AU107" s="329"/>
      <c r="AV107" s="329"/>
      <c r="AW107" s="329"/>
      <c r="AX107" s="329"/>
      <c r="AY107" s="329"/>
      <c r="AZ107" s="329"/>
      <c r="BA107" s="329"/>
      <c r="BB107" s="329"/>
      <c r="BC107" s="329"/>
      <c r="BD107" s="329"/>
      <c r="BE107" s="232"/>
      <c r="BF107" s="232"/>
      <c r="BG107" s="233"/>
      <c r="BK107" s="232"/>
      <c r="BL107" s="232"/>
      <c r="BM107" s="232"/>
      <c r="BN107" s="232"/>
      <c r="BO107" s="232"/>
      <c r="BP107" s="232"/>
      <c r="BQ107" s="232"/>
      <c r="BR107" s="232"/>
      <c r="BS107" s="232"/>
      <c r="BT107" s="232"/>
      <c r="BU107" s="232"/>
    </row>
    <row r="108" spans="1:76" s="262" customFormat="1" ht="14.45" customHeight="1">
      <c r="A108" s="236"/>
      <c r="B108" s="234"/>
      <c r="C108" s="234"/>
      <c r="D108" s="246"/>
      <c r="E108" s="246"/>
      <c r="F108" s="246"/>
      <c r="G108" s="246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1"/>
      <c r="U108" s="261"/>
      <c r="V108" s="261"/>
      <c r="W108" s="261"/>
      <c r="X108" s="246"/>
      <c r="Y108" s="246"/>
      <c r="Z108" s="246"/>
      <c r="AA108" s="246"/>
      <c r="AB108" s="246"/>
      <c r="AC108" s="246"/>
      <c r="AD108" s="261"/>
      <c r="AE108" s="261"/>
      <c r="AF108" s="246"/>
      <c r="AG108" s="246"/>
      <c r="AH108" s="246"/>
      <c r="AI108" s="246"/>
      <c r="AJ108" s="246"/>
      <c r="AK108" s="246"/>
      <c r="AL108" s="246"/>
      <c r="AM108" s="246"/>
      <c r="AN108" s="246"/>
      <c r="AO108" s="246"/>
      <c r="AP108" s="246"/>
      <c r="AQ108" s="246"/>
      <c r="AR108" s="246"/>
      <c r="AS108" s="246"/>
      <c r="AT108" s="246"/>
      <c r="AU108" s="246"/>
      <c r="AV108" s="246"/>
      <c r="AW108" s="246"/>
      <c r="AX108" s="246"/>
      <c r="AY108" s="246"/>
      <c r="AZ108" s="246"/>
      <c r="BA108" s="246"/>
      <c r="BB108" s="246"/>
      <c r="BC108" s="246"/>
      <c r="BD108" s="246"/>
      <c r="BE108" s="234"/>
      <c r="BF108" s="234"/>
      <c r="BG108" s="235"/>
      <c r="BK108" s="234"/>
      <c r="BL108" s="234"/>
      <c r="BM108" s="234"/>
      <c r="BN108" s="234"/>
      <c r="BO108" s="234"/>
      <c r="BP108" s="234"/>
      <c r="BQ108" s="234"/>
      <c r="BR108" s="234"/>
      <c r="BS108" s="234"/>
      <c r="BT108" s="234"/>
      <c r="BU108" s="234"/>
      <c r="BV108" s="234"/>
      <c r="BW108" s="234"/>
    </row>
    <row r="109" spans="1:76" s="262" customFormat="1" ht="12.75" customHeight="1">
      <c r="A109" s="236"/>
      <c r="B109" s="234"/>
      <c r="C109" s="234"/>
      <c r="D109" s="246"/>
      <c r="E109" s="246"/>
      <c r="F109" s="246"/>
      <c r="G109" s="246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1"/>
      <c r="U109" s="261"/>
      <c r="V109" s="261"/>
      <c r="W109" s="261"/>
      <c r="X109" s="246"/>
      <c r="Y109" s="246"/>
      <c r="Z109" s="246"/>
      <c r="AA109" s="246"/>
      <c r="AB109" s="246"/>
      <c r="AC109" s="246"/>
      <c r="AD109" s="261"/>
      <c r="AF109" s="246"/>
      <c r="AG109" s="246"/>
      <c r="AH109" s="246"/>
      <c r="AI109" s="246"/>
      <c r="AJ109" s="246"/>
      <c r="AK109" s="246"/>
      <c r="AL109" s="246"/>
      <c r="AM109" s="246"/>
      <c r="AN109" s="246"/>
      <c r="AO109" s="246"/>
      <c r="AP109" s="246"/>
      <c r="AQ109" s="246"/>
      <c r="AR109" s="246"/>
      <c r="AS109" s="246"/>
      <c r="AT109" s="246"/>
      <c r="AU109" s="246"/>
      <c r="AV109" s="246"/>
      <c r="AW109" s="246"/>
      <c r="AX109" s="246"/>
      <c r="AY109" s="246"/>
      <c r="AZ109" s="246"/>
      <c r="BA109" s="246"/>
      <c r="BB109" s="246"/>
      <c r="BC109" s="246"/>
      <c r="BD109" s="246"/>
      <c r="BE109" s="234"/>
      <c r="BF109" s="234"/>
      <c r="BG109" s="235"/>
      <c r="BK109" s="234"/>
      <c r="BL109" s="234"/>
      <c r="BM109" s="234"/>
      <c r="BN109" s="363"/>
      <c r="BO109" s="234"/>
      <c r="BP109" s="234"/>
      <c r="BQ109" s="234"/>
      <c r="BR109" s="234"/>
      <c r="BS109" s="234"/>
      <c r="BT109" s="234"/>
      <c r="BU109" s="234"/>
      <c r="BV109" s="234"/>
      <c r="BW109" s="234"/>
    </row>
    <row r="110" spans="1:76" s="262" customFormat="1" ht="51.75" customHeight="1">
      <c r="A110" s="236"/>
      <c r="B110" s="234"/>
      <c r="C110" s="234"/>
      <c r="D110" s="246"/>
      <c r="E110" s="246"/>
      <c r="F110" s="246"/>
      <c r="G110" s="246"/>
      <c r="P110" s="569" t="s">
        <v>841</v>
      </c>
      <c r="Q110" s="569"/>
      <c r="R110" s="569"/>
      <c r="S110" s="569"/>
      <c r="T110" s="569"/>
      <c r="U110" s="569"/>
      <c r="V110" s="569"/>
      <c r="W110" s="569"/>
      <c r="X110" s="569"/>
      <c r="Y110" s="569"/>
      <c r="Z110" s="569"/>
      <c r="AA110" s="569"/>
      <c r="AB110" s="569"/>
      <c r="AC110" s="569" t="s">
        <v>842</v>
      </c>
      <c r="AD110" s="569"/>
      <c r="AE110" s="569"/>
      <c r="AF110" s="569"/>
      <c r="AG110" s="569"/>
      <c r="AH110" s="569"/>
      <c r="AI110" s="569"/>
      <c r="AJ110" s="569"/>
      <c r="AK110" s="569"/>
      <c r="AL110" s="569"/>
      <c r="AM110" s="569"/>
      <c r="AN110" s="569"/>
      <c r="AO110" s="246"/>
      <c r="AP110" s="246"/>
      <c r="AQ110" s="246"/>
      <c r="AR110" s="246"/>
      <c r="AS110" s="246"/>
      <c r="AT110" s="246"/>
      <c r="AU110" s="246"/>
      <c r="AV110" s="246"/>
      <c r="AW110" s="246"/>
      <c r="AX110" s="246"/>
      <c r="AY110" s="246"/>
      <c r="AZ110" s="246"/>
      <c r="BA110" s="246"/>
      <c r="BB110" s="246"/>
      <c r="BC110" s="246"/>
      <c r="BD110" s="246"/>
      <c r="BE110" s="234"/>
      <c r="BF110" s="234"/>
      <c r="BG110" s="235"/>
      <c r="BK110" s="234"/>
      <c r="BL110" s="234"/>
      <c r="BM110" s="234"/>
      <c r="BN110" s="363"/>
      <c r="BO110" s="363"/>
      <c r="BP110" s="363"/>
      <c r="BQ110" s="363"/>
      <c r="BR110" s="363"/>
      <c r="BS110" s="392"/>
      <c r="BT110" s="234"/>
      <c r="BU110" s="234"/>
      <c r="BV110" s="234"/>
      <c r="BW110" s="234"/>
    </row>
    <row r="111" spans="1:76" s="262" customFormat="1" ht="38.25" customHeight="1">
      <c r="A111" s="236"/>
      <c r="B111" s="234"/>
      <c r="C111" s="234"/>
      <c r="D111" s="246"/>
      <c r="E111" s="246"/>
      <c r="F111" s="246"/>
      <c r="G111" s="246"/>
      <c r="P111" s="568" t="str">
        <f>IF(AQ82="","No se identifican controles preventivos",AQ82)</f>
        <v>No se identifican controles preventivos</v>
      </c>
      <c r="Q111" s="568"/>
      <c r="R111" s="568"/>
      <c r="S111" s="568"/>
      <c r="T111" s="568"/>
      <c r="U111" s="568"/>
      <c r="V111" s="568"/>
      <c r="W111" s="568"/>
      <c r="X111" s="568"/>
      <c r="Y111" s="568"/>
      <c r="Z111" s="568"/>
      <c r="AA111" s="568"/>
      <c r="AB111" s="568"/>
      <c r="AC111" s="568" t="str">
        <f>IF(AQ96="","No se identifican controles detectivos",AQ96)</f>
        <v>No se identifican controles detectivos</v>
      </c>
      <c r="AD111" s="568"/>
      <c r="AE111" s="568"/>
      <c r="AF111" s="568"/>
      <c r="AG111" s="568"/>
      <c r="AH111" s="568"/>
      <c r="AI111" s="568"/>
      <c r="AJ111" s="568"/>
      <c r="AK111" s="568"/>
      <c r="AL111" s="568"/>
      <c r="AM111" s="568"/>
      <c r="AN111" s="568"/>
      <c r="AO111" s="246"/>
      <c r="AP111" s="246"/>
      <c r="AQ111" s="246"/>
      <c r="AR111" s="246"/>
      <c r="AS111" s="246"/>
      <c r="AT111" s="246"/>
      <c r="AU111" s="246"/>
      <c r="AV111" s="246"/>
      <c r="AW111" s="246"/>
      <c r="AX111" s="246"/>
      <c r="AY111" s="246"/>
      <c r="AZ111" s="246"/>
      <c r="BA111" s="246"/>
      <c r="BB111" s="246"/>
      <c r="BC111" s="246"/>
      <c r="BD111" s="246"/>
      <c r="BE111" s="234"/>
      <c r="BF111" s="234"/>
      <c r="BG111" s="235"/>
      <c r="BK111" s="234"/>
      <c r="BL111" s="234"/>
      <c r="BM111" s="234"/>
      <c r="BP111" s="393"/>
      <c r="BQ111" s="393"/>
      <c r="BR111" s="393"/>
      <c r="BS111" s="394"/>
      <c r="BT111" s="234"/>
      <c r="BU111" s="234"/>
      <c r="BV111" s="234"/>
      <c r="BW111" s="234"/>
    </row>
    <row r="112" spans="1:76" s="262" customFormat="1" ht="30.75" customHeight="1">
      <c r="A112" s="236"/>
      <c r="B112" s="234"/>
      <c r="C112" s="234"/>
      <c r="D112" s="246"/>
      <c r="E112" s="246"/>
      <c r="F112" s="246"/>
      <c r="G112" s="246"/>
      <c r="BK112" s="234"/>
      <c r="BL112" s="234"/>
      <c r="BM112" s="234"/>
      <c r="BP112" s="234"/>
      <c r="BQ112" s="234"/>
      <c r="BR112" s="234"/>
      <c r="BS112" s="234"/>
      <c r="BT112" s="234"/>
      <c r="BU112" s="234"/>
      <c r="BV112" s="234"/>
      <c r="BW112" s="234"/>
    </row>
    <row r="113" spans="1:79" ht="15.75" thickBot="1">
      <c r="A113" s="256"/>
      <c r="B113" s="257"/>
      <c r="C113" s="257"/>
      <c r="D113" s="257"/>
      <c r="E113" s="257"/>
      <c r="F113" s="257"/>
      <c r="G113" s="257"/>
      <c r="BM113" s="232"/>
      <c r="BN113" s="232"/>
      <c r="BO113" s="493"/>
      <c r="BP113" s="493"/>
      <c r="BQ113" s="493"/>
      <c r="BR113" s="372"/>
      <c r="BS113" s="232"/>
      <c r="BT113" s="232"/>
      <c r="BU113" s="232"/>
      <c r="BV113" s="232"/>
      <c r="BW113" s="232"/>
    </row>
    <row r="114" spans="1:79" ht="32.450000000000003" customHeight="1" thickBot="1">
      <c r="A114" s="433" t="s">
        <v>517</v>
      </c>
      <c r="B114" s="434"/>
      <c r="C114" s="434"/>
      <c r="D114" s="434"/>
      <c r="E114" s="434"/>
      <c r="F114" s="434"/>
      <c r="G114" s="434"/>
      <c r="H114" s="434"/>
      <c r="I114" s="434"/>
      <c r="J114" s="434"/>
      <c r="K114" s="434"/>
      <c r="L114" s="434"/>
      <c r="M114" s="434"/>
      <c r="N114" s="434"/>
      <c r="O114" s="434"/>
      <c r="P114" s="434"/>
      <c r="Q114" s="434"/>
      <c r="R114" s="434"/>
      <c r="S114" s="434"/>
      <c r="T114" s="434"/>
      <c r="U114" s="434"/>
      <c r="V114" s="434"/>
      <c r="W114" s="434"/>
      <c r="X114" s="434"/>
      <c r="Y114" s="434"/>
      <c r="Z114" s="434"/>
      <c r="AA114" s="434"/>
      <c r="AB114" s="434"/>
      <c r="AC114" s="434"/>
      <c r="AD114" s="434"/>
      <c r="AE114" s="434"/>
      <c r="AF114" s="434"/>
      <c r="AG114" s="434"/>
      <c r="AH114" s="434"/>
      <c r="AI114" s="434"/>
      <c r="AJ114" s="434"/>
      <c r="AK114" s="434"/>
      <c r="AL114" s="434"/>
      <c r="AM114" s="434"/>
      <c r="AN114" s="434"/>
      <c r="AO114" s="434"/>
      <c r="AP114" s="434"/>
      <c r="AQ114" s="434"/>
      <c r="AR114" s="434"/>
      <c r="AS114" s="434"/>
      <c r="AT114" s="434"/>
      <c r="AU114" s="434"/>
      <c r="AV114" s="434"/>
      <c r="AW114" s="434"/>
      <c r="AX114" s="434"/>
      <c r="AY114" s="434"/>
      <c r="AZ114" s="434"/>
      <c r="BA114" s="434"/>
      <c r="BB114" s="434"/>
      <c r="BC114" s="434"/>
      <c r="BD114" s="434"/>
      <c r="BE114" s="434"/>
      <c r="BF114" s="434"/>
      <c r="BG114" s="435"/>
      <c r="BM114" s="232"/>
      <c r="BN114" s="232"/>
      <c r="BO114" s="31"/>
      <c r="BP114" s="31"/>
      <c r="BQ114" s="31"/>
      <c r="BR114" s="31"/>
      <c r="BS114" s="375"/>
      <c r="BT114" s="232"/>
      <c r="BU114" s="232"/>
      <c r="BV114" s="232"/>
      <c r="BW114" s="232"/>
    </row>
    <row r="115" spans="1:79" ht="38.25" customHeight="1">
      <c r="A115" s="385"/>
      <c r="B115" s="386"/>
      <c r="C115" s="386"/>
      <c r="D115" s="386"/>
      <c r="E115" s="386"/>
      <c r="F115" s="386"/>
      <c r="G115" s="386"/>
      <c r="H115" s="386"/>
      <c r="I115" s="386"/>
      <c r="J115" s="386"/>
      <c r="K115" s="19"/>
      <c r="L115" s="19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  <c r="BB115" s="232"/>
      <c r="BC115" s="232"/>
      <c r="BD115" s="232"/>
      <c r="BE115" s="232"/>
      <c r="BF115" s="232"/>
      <c r="BG115" s="233"/>
      <c r="BM115" s="426"/>
      <c r="BN115" s="31"/>
      <c r="BO115" s="232"/>
      <c r="BP115" s="232"/>
      <c r="BQ115" s="232"/>
      <c r="BR115" s="232"/>
      <c r="BS115" s="232"/>
      <c r="BT115" s="232"/>
      <c r="BU115" s="19"/>
      <c r="BV115" s="232"/>
      <c r="BW115" s="232"/>
    </row>
    <row r="116" spans="1:79" ht="31.5" customHeight="1">
      <c r="A116" s="385"/>
      <c r="C116" s="445" t="s">
        <v>103</v>
      </c>
      <c r="D116" s="446"/>
      <c r="E116" s="446"/>
      <c r="F116" s="446"/>
      <c r="G116" s="446"/>
      <c r="H116" s="446"/>
      <c r="I116" s="446"/>
      <c r="J116" s="446"/>
      <c r="K116" s="446"/>
      <c r="L116" s="446"/>
      <c r="M116" s="446"/>
      <c r="N116" s="446"/>
      <c r="O116" s="446"/>
      <c r="P116" s="446"/>
      <c r="Q116" s="446"/>
      <c r="R116" s="447"/>
      <c r="S116" s="232"/>
      <c r="T116" s="232"/>
      <c r="U116" s="232"/>
      <c r="V116" s="232"/>
      <c r="W116" s="232"/>
      <c r="X116" s="232"/>
      <c r="Y116" s="232"/>
      <c r="Z116" s="263" t="str">
        <f>CONCATENATE("Los controles actualmente implementados le permiten disminuir ",G118," niveles en la probabilidad de ocurrencia del riesgo")</f>
        <v>Los controles actualmente implementados le permiten disminuir 0 niveles en la probabilidad de ocurrencia del riesgo</v>
      </c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63"/>
      <c r="AL116" s="263"/>
      <c r="AM116" s="263"/>
      <c r="AN116" s="263"/>
      <c r="AO116" s="263"/>
      <c r="AP116" s="263"/>
      <c r="AQ116" s="263"/>
      <c r="AR116" s="263"/>
      <c r="AS116" s="263"/>
      <c r="AT116" s="263"/>
      <c r="AU116" s="263"/>
      <c r="AV116" s="263"/>
      <c r="AW116" s="263"/>
      <c r="AX116" s="263"/>
      <c r="AY116" s="263"/>
      <c r="AZ116" s="263"/>
      <c r="BA116" s="263"/>
      <c r="BB116" s="263"/>
      <c r="BC116" s="263"/>
      <c r="BD116" s="263"/>
      <c r="BE116" s="263"/>
      <c r="BF116" s="263"/>
      <c r="BG116" s="233"/>
      <c r="BM116" s="426"/>
      <c r="BN116" s="373" t="s">
        <v>859</v>
      </c>
      <c r="BO116" s="373">
        <f>IF(BX82="Fuerte",2,IF(BX82="Moderado",1,0))</f>
        <v>0</v>
      </c>
      <c r="BP116" s="232"/>
      <c r="BQ116" s="232"/>
      <c r="BR116" s="232"/>
      <c r="BS116" s="232"/>
      <c r="BT116" s="232"/>
      <c r="BU116" s="31"/>
      <c r="BV116" s="232"/>
      <c r="BW116" s="232"/>
    </row>
    <row r="117" spans="1:79" ht="30">
      <c r="A117" s="385"/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  <c r="Q117" s="386"/>
      <c r="R117" s="386"/>
      <c r="S117" s="232"/>
      <c r="T117" s="232"/>
      <c r="U117" s="232"/>
      <c r="V117" s="232"/>
      <c r="W117" s="232"/>
      <c r="X117" s="232"/>
      <c r="Y117" s="232"/>
      <c r="Z117" s="263" t="str">
        <f>CONCATENATE("Los controles actualmente implementados le permiten disminuir ",Q118," niveles en el impacto del riesgo")</f>
        <v>Los controles actualmente implementados le permiten disminuir 0 niveles en el impacto del riesgo</v>
      </c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32"/>
      <c r="AT117" s="232"/>
      <c r="AU117" s="232"/>
      <c r="AV117" s="232"/>
      <c r="AW117" s="232"/>
      <c r="AX117" s="232"/>
      <c r="AY117" s="232"/>
      <c r="AZ117" s="232"/>
      <c r="BA117" s="232"/>
      <c r="BB117" s="232"/>
      <c r="BC117" s="232"/>
      <c r="BD117" s="232"/>
      <c r="BE117" s="232"/>
      <c r="BF117" s="232"/>
      <c r="BG117" s="233"/>
      <c r="BM117" s="426"/>
      <c r="BN117" s="373" t="s">
        <v>860</v>
      </c>
      <c r="BO117" s="373">
        <f>IF(BX96="Fuerte",2,IF(BX96="Moderado",1,0))</f>
        <v>0</v>
      </c>
      <c r="BP117" s="232"/>
      <c r="BQ117" s="232"/>
      <c r="BR117" s="232"/>
      <c r="BS117" s="232"/>
      <c r="BT117" s="232"/>
      <c r="BU117" s="232"/>
      <c r="BV117" s="232"/>
      <c r="BW117" s="232"/>
    </row>
    <row r="118" spans="1:79">
      <c r="A118" s="385"/>
      <c r="B118" s="469" t="s">
        <v>82</v>
      </c>
      <c r="C118" s="428"/>
      <c r="D118" s="428"/>
      <c r="E118" s="428"/>
      <c r="F118" s="428"/>
      <c r="G118" s="377">
        <f>BO116</f>
        <v>0</v>
      </c>
      <c r="H118" s="264"/>
      <c r="I118" s="232"/>
      <c r="J118" s="232"/>
      <c r="K118" s="232"/>
      <c r="L118" s="470" t="s">
        <v>81</v>
      </c>
      <c r="M118" s="470"/>
      <c r="N118" s="470"/>
      <c r="O118" s="470"/>
      <c r="P118" s="469"/>
      <c r="Q118" s="471">
        <f>IF( AK13=1,0,BO117)</f>
        <v>0</v>
      </c>
      <c r="R118" s="471"/>
      <c r="S118" s="232"/>
      <c r="T118" s="232"/>
      <c r="U118" s="232"/>
      <c r="V118" s="232"/>
      <c r="W118" s="232"/>
      <c r="X118" s="232"/>
      <c r="Y118" s="232"/>
      <c r="Z118" s="305" t="str">
        <f>IF($AK13=1," Recuerde que para los riesgos de corrrupcion el impacto no disminuye","")</f>
        <v/>
      </c>
      <c r="AA118" s="232"/>
      <c r="AB118" s="232"/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232"/>
      <c r="AQ118" s="232"/>
      <c r="AR118" s="232"/>
      <c r="AS118" s="232"/>
      <c r="AT118" s="232"/>
      <c r="AU118" s="232"/>
      <c r="AV118" s="232"/>
      <c r="AW118" s="232"/>
      <c r="AX118" s="232"/>
      <c r="AY118" s="232"/>
      <c r="AZ118" s="232"/>
      <c r="BA118" s="232"/>
      <c r="BB118" s="232"/>
      <c r="BC118" s="232"/>
      <c r="BD118" s="232"/>
      <c r="BE118" s="232"/>
      <c r="BF118" s="232"/>
      <c r="BG118" s="233"/>
      <c r="BM118" s="232"/>
      <c r="BN118" s="31"/>
      <c r="BO118" s="232"/>
      <c r="BP118" s="232"/>
      <c r="BQ118" s="232"/>
      <c r="BR118" s="232"/>
      <c r="BS118" s="232"/>
      <c r="BT118" s="232"/>
      <c r="BU118" s="232"/>
      <c r="BV118" s="232"/>
      <c r="BW118" s="232"/>
    </row>
    <row r="119" spans="1:79">
      <c r="A119" s="385"/>
      <c r="B119" s="386"/>
      <c r="C119" s="386"/>
      <c r="D119" s="386"/>
      <c r="E119" s="386"/>
      <c r="F119" s="386"/>
      <c r="G119" s="386"/>
      <c r="H119" s="386"/>
      <c r="I119" s="386"/>
      <c r="J119" s="386"/>
      <c r="K119" s="19"/>
      <c r="L119" s="19"/>
      <c r="M119" s="232"/>
      <c r="N119" s="232"/>
      <c r="O119" s="232"/>
      <c r="P119" s="232"/>
      <c r="Q119" s="232"/>
      <c r="R119" s="232"/>
      <c r="S119" s="232"/>
      <c r="T119" s="232"/>
      <c r="U119" s="376"/>
      <c r="V119" s="376"/>
      <c r="W119" s="376"/>
      <c r="X119" s="376"/>
      <c r="Y119" s="376"/>
      <c r="Z119" s="376"/>
      <c r="AA119" s="376"/>
      <c r="AB119" s="232"/>
      <c r="AC119" s="232"/>
      <c r="AD119" s="232"/>
      <c r="AE119" s="376"/>
      <c r="AF119" s="376"/>
      <c r="AG119" s="376"/>
      <c r="AH119" s="376"/>
      <c r="AI119" s="376"/>
      <c r="AJ119" s="376"/>
      <c r="AK119" s="376"/>
      <c r="AL119" s="376"/>
      <c r="AM119" s="232"/>
      <c r="AN119" s="232"/>
      <c r="BB119" s="232"/>
      <c r="BC119" s="232"/>
      <c r="BD119" s="232"/>
      <c r="BE119" s="232"/>
      <c r="BF119" s="232"/>
      <c r="BG119" s="233"/>
      <c r="BM119" s="232"/>
      <c r="BN119" s="232"/>
      <c r="BO119" s="232"/>
      <c r="BP119" s="232"/>
      <c r="BQ119" s="232"/>
      <c r="BR119" s="232"/>
      <c r="BS119" s="232"/>
      <c r="BT119" s="232"/>
      <c r="BU119" s="232"/>
      <c r="BV119" s="232"/>
      <c r="BW119" s="232"/>
    </row>
    <row r="120" spans="1:79">
      <c r="A120" s="385"/>
      <c r="B120" s="386"/>
      <c r="C120" s="386"/>
      <c r="D120" s="386"/>
      <c r="E120" s="386"/>
      <c r="F120" s="386"/>
      <c r="G120" s="386"/>
      <c r="H120" s="386"/>
      <c r="I120" s="386"/>
      <c r="J120" s="386"/>
      <c r="K120" s="19"/>
      <c r="L120" s="19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  <c r="AC120" s="232"/>
      <c r="AD120" s="232"/>
      <c r="AE120" s="232"/>
      <c r="AF120" s="232"/>
      <c r="AG120" s="232"/>
      <c r="AH120" s="232"/>
      <c r="AI120" s="232"/>
      <c r="AJ120" s="232"/>
      <c r="AK120" s="232"/>
      <c r="AL120" s="232"/>
      <c r="AM120" s="232"/>
      <c r="AN120" s="232"/>
      <c r="BB120" s="232"/>
      <c r="BC120" s="232"/>
      <c r="BD120" s="232"/>
      <c r="BE120" s="232"/>
      <c r="BF120" s="232"/>
      <c r="BG120" s="233"/>
      <c r="BM120" s="232"/>
      <c r="BN120" s="232"/>
      <c r="BO120" s="232"/>
      <c r="BP120" s="232"/>
      <c r="BQ120" s="232"/>
      <c r="BR120" s="232"/>
      <c r="BS120" s="232"/>
      <c r="BT120" s="232"/>
      <c r="BU120" s="232"/>
      <c r="BV120" s="232"/>
      <c r="BW120" s="232"/>
    </row>
    <row r="121" spans="1:79">
      <c r="A121" s="385"/>
      <c r="B121" s="386"/>
      <c r="C121" s="386"/>
      <c r="D121" s="386"/>
      <c r="E121" s="386"/>
      <c r="F121" s="386"/>
      <c r="G121" s="386"/>
      <c r="H121" s="386"/>
      <c r="I121" s="386"/>
      <c r="J121" s="386"/>
      <c r="K121" s="19"/>
      <c r="L121" s="19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/>
      <c r="AF121" s="232"/>
      <c r="AG121" s="232"/>
      <c r="AH121" s="232"/>
      <c r="AI121" s="232"/>
      <c r="AJ121" s="232"/>
      <c r="AK121" s="232"/>
      <c r="AL121" s="232"/>
      <c r="AM121" s="232"/>
      <c r="AN121" s="232"/>
      <c r="BB121" s="232"/>
      <c r="BC121" s="232"/>
      <c r="BD121" s="232"/>
      <c r="BE121" s="232"/>
      <c r="BF121" s="232"/>
      <c r="BG121" s="233"/>
    </row>
    <row r="122" spans="1:79" ht="14.45" customHeight="1">
      <c r="A122" s="231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448" t="s">
        <v>53</v>
      </c>
      <c r="AA122" s="448"/>
      <c r="AB122" s="448"/>
      <c r="AC122" s="448"/>
      <c r="AD122" s="448"/>
      <c r="AE122" s="448"/>
      <c r="AF122" s="448"/>
      <c r="AG122" s="448"/>
      <c r="AH122" s="448"/>
      <c r="AI122" s="448"/>
      <c r="AJ122" s="448"/>
      <c r="AK122" s="448"/>
      <c r="AL122" s="375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  <c r="BB122" s="232"/>
      <c r="BC122" s="232"/>
      <c r="BD122" s="232"/>
      <c r="BE122" s="232"/>
      <c r="BF122" s="232"/>
      <c r="BG122" s="233"/>
    </row>
    <row r="123" spans="1:79">
      <c r="A123" s="231"/>
      <c r="B123" s="232"/>
      <c r="C123" s="232"/>
      <c r="D123" s="449" t="s">
        <v>54</v>
      </c>
      <c r="E123" s="449"/>
      <c r="F123" s="449"/>
      <c r="G123" s="449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4"/>
      <c r="S123" s="234"/>
      <c r="T123" s="234"/>
      <c r="U123" s="234"/>
      <c r="V123" s="234"/>
      <c r="W123" s="234"/>
      <c r="X123" s="232"/>
      <c r="Y123" s="232"/>
      <c r="Z123" s="31"/>
      <c r="AA123" s="232"/>
      <c r="AB123" s="232"/>
      <c r="AC123" s="232"/>
      <c r="AD123" s="232"/>
      <c r="AE123" s="232"/>
      <c r="AF123" s="232"/>
      <c r="AG123" s="232"/>
      <c r="AH123" s="232"/>
      <c r="AI123" s="232"/>
      <c r="AJ123" s="232"/>
      <c r="AK123" s="232"/>
      <c r="AL123" s="232"/>
      <c r="AM123" s="232"/>
      <c r="AN123" s="232"/>
      <c r="AO123" s="232"/>
      <c r="AP123" s="232"/>
      <c r="AQ123" s="232"/>
      <c r="AR123" s="232"/>
      <c r="AS123" s="232"/>
      <c r="AT123" s="232"/>
      <c r="AU123" s="232"/>
      <c r="AV123" s="232"/>
      <c r="AW123" s="232"/>
      <c r="AX123" s="232"/>
      <c r="AY123" s="232"/>
      <c r="AZ123" s="232"/>
      <c r="BA123" s="232"/>
      <c r="BB123" s="232"/>
      <c r="BC123" s="232"/>
      <c r="BD123" s="232"/>
      <c r="BE123" s="232"/>
      <c r="BF123" s="232"/>
      <c r="BG123" s="233"/>
    </row>
    <row r="124" spans="1:79" ht="14.45" customHeight="1">
      <c r="A124" s="231"/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452"/>
      <c r="S124" s="452"/>
      <c r="T124" s="452"/>
      <c r="U124" s="452"/>
      <c r="V124" s="452"/>
      <c r="W124" s="452"/>
      <c r="X124" s="232"/>
      <c r="Y124" s="232"/>
      <c r="Z124" s="232"/>
      <c r="AA124" s="232"/>
      <c r="AB124" s="457" t="s">
        <v>52</v>
      </c>
      <c r="AC124" s="458"/>
      <c r="AD124" s="458"/>
      <c r="AE124" s="458"/>
      <c r="AF124" s="458"/>
      <c r="AG124" s="458"/>
      <c r="AH124" s="458"/>
      <c r="AI124" s="458"/>
      <c r="AJ124" s="458"/>
      <c r="AK124" s="468"/>
      <c r="AL124" s="372"/>
      <c r="AM124" s="232"/>
      <c r="AN124" s="232"/>
      <c r="AO124" s="232"/>
      <c r="AP124" s="232"/>
      <c r="AQ124" s="232"/>
      <c r="AR124" s="232"/>
      <c r="AS124" s="232"/>
      <c r="AT124" s="232"/>
      <c r="AU124" s="232"/>
      <c r="AV124" s="232"/>
      <c r="AW124" s="232"/>
      <c r="AX124" s="232"/>
      <c r="AY124" s="232"/>
      <c r="AZ124" s="232"/>
      <c r="BA124" s="232"/>
      <c r="BB124" s="232"/>
      <c r="BC124" s="232"/>
      <c r="BD124" s="232"/>
      <c r="BE124" s="232"/>
      <c r="BF124" s="232"/>
      <c r="BG124" s="233"/>
      <c r="BM124" s="563" t="s">
        <v>106</v>
      </c>
      <c r="BN124" s="563"/>
      <c r="BO124" s="563"/>
      <c r="BU124" s="232"/>
      <c r="BV124" s="232"/>
      <c r="BW124" s="232"/>
      <c r="BX124" s="232"/>
      <c r="BY124" s="232"/>
      <c r="BZ124" s="232"/>
      <c r="CA124" s="232"/>
    </row>
    <row r="125" spans="1:79" ht="14.45" customHeight="1">
      <c r="A125" s="231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452"/>
      <c r="S125" s="452"/>
      <c r="T125" s="452"/>
      <c r="U125" s="452"/>
      <c r="V125" s="452"/>
      <c r="W125" s="452"/>
      <c r="X125" s="232"/>
      <c r="Y125" s="232"/>
      <c r="Z125" s="232"/>
      <c r="AA125" s="232"/>
      <c r="AB125" s="450">
        <v>1</v>
      </c>
      <c r="AC125" s="450"/>
      <c r="AD125" s="450">
        <v>2</v>
      </c>
      <c r="AE125" s="450"/>
      <c r="AF125" s="450">
        <v>3</v>
      </c>
      <c r="AG125" s="450"/>
      <c r="AH125" s="450">
        <v>4</v>
      </c>
      <c r="AI125" s="450"/>
      <c r="AJ125" s="450">
        <v>5</v>
      </c>
      <c r="AK125" s="450"/>
      <c r="AL125" s="372"/>
      <c r="AM125" s="232"/>
      <c r="AN125" s="232"/>
      <c r="AO125" s="232"/>
      <c r="AP125" s="232"/>
      <c r="AQ125" s="232"/>
      <c r="AR125" s="232"/>
      <c r="AS125" s="232"/>
      <c r="AT125" s="232"/>
      <c r="AU125" s="232"/>
      <c r="AV125" s="232"/>
      <c r="AW125" s="232"/>
      <c r="AX125" s="232"/>
      <c r="AY125" s="232"/>
      <c r="AZ125" s="232"/>
      <c r="BA125" s="232"/>
      <c r="BB125" s="232"/>
      <c r="BC125" s="232"/>
      <c r="BD125" s="232"/>
      <c r="BE125" s="232"/>
      <c r="BF125" s="232"/>
      <c r="BG125" s="233"/>
      <c r="BM125" s="563"/>
      <c r="BN125" s="563"/>
      <c r="BO125" s="563"/>
      <c r="BP125" s="238"/>
      <c r="BQ125" s="238"/>
      <c r="BR125" s="238"/>
      <c r="BS125" s="238"/>
      <c r="BT125" s="238"/>
      <c r="BU125" s="493"/>
      <c r="BV125" s="493"/>
      <c r="BW125" s="232"/>
      <c r="BX125" s="232"/>
      <c r="BY125" s="232"/>
      <c r="BZ125" s="232"/>
      <c r="CA125" s="232"/>
    </row>
    <row r="126" spans="1:79" ht="14.45" customHeight="1">
      <c r="A126" s="231"/>
      <c r="B126" s="232"/>
      <c r="C126" s="232"/>
      <c r="D126" s="232"/>
      <c r="E126" s="453" t="s">
        <v>93</v>
      </c>
      <c r="F126" s="453"/>
      <c r="G126" s="453"/>
      <c r="H126" s="453"/>
      <c r="I126" s="453"/>
      <c r="J126" s="453"/>
      <c r="K126" s="453"/>
      <c r="L126" s="453"/>
      <c r="M126" s="453"/>
      <c r="N126" s="453"/>
      <c r="O126" s="453"/>
      <c r="P126" s="453"/>
      <c r="Q126" s="232"/>
      <c r="R126" s="452"/>
      <c r="S126" s="452"/>
      <c r="T126" s="452"/>
      <c r="U126" s="452"/>
      <c r="V126" s="452"/>
      <c r="W126" s="452"/>
      <c r="X126" s="232"/>
      <c r="Y126" s="232"/>
      <c r="Z126" s="559" t="s">
        <v>51</v>
      </c>
      <c r="AA126" s="469">
        <v>1</v>
      </c>
      <c r="AB126" s="527" t="str">
        <f>IF(AND($AA$126=$BN$126,AB$125=$BN$127),"R3","")</f>
        <v/>
      </c>
      <c r="AC126" s="528"/>
      <c r="AD126" s="527" t="str">
        <f>IF(AND($AA$126=$BN$126,AD$125=$BN$127),"R3","")</f>
        <v/>
      </c>
      <c r="AE126" s="528"/>
      <c r="AF126" s="535" t="str">
        <f>IF(AND($AA$126=$BN$126,AF$125=$BN$127),"R3","")</f>
        <v/>
      </c>
      <c r="AG126" s="536"/>
      <c r="AH126" s="518" t="str">
        <f>IF(AND($AA$126=$BN$126,AH$125=$BN$127),"R3","")</f>
        <v/>
      </c>
      <c r="AI126" s="519"/>
      <c r="AJ126" s="531" t="str">
        <f>IF(AND($AA$126=$BN$126,AJ$125=$BN$127),"R3","")</f>
        <v/>
      </c>
      <c r="AK126" s="532"/>
      <c r="AL126" s="395"/>
      <c r="AM126" s="232"/>
      <c r="AN126" s="232"/>
      <c r="AO126" s="232"/>
      <c r="AP126" s="232"/>
      <c r="AQ126" s="232"/>
      <c r="AR126" s="232"/>
      <c r="AS126" s="232"/>
      <c r="AT126" s="232"/>
      <c r="AU126" s="232"/>
      <c r="AV126" s="232"/>
      <c r="AW126" s="232"/>
      <c r="AX126" s="232"/>
      <c r="AY126" s="232"/>
      <c r="AZ126" s="232"/>
      <c r="BA126" s="232"/>
      <c r="BB126" s="232"/>
      <c r="BC126" s="232"/>
      <c r="BD126" s="232"/>
      <c r="BE126" s="232"/>
      <c r="BF126" s="232"/>
      <c r="BG126" s="233"/>
      <c r="BM126" s="230" t="s">
        <v>82</v>
      </c>
      <c r="BN126" s="239" t="str">
        <f>IF(AND($AK$13&lt;&gt;"",$I$48&lt;&gt;""),(INDEX($BM$129:$BP$135,MATCH($BN$46,$BM$129:$BM$135,0),MATCH($G$118,$BM$130:$BP$130,0))),"")</f>
        <v/>
      </c>
      <c r="BO126" s="239" t="str">
        <f>IF(AND($AK$13&lt;&gt;"",$I$48&lt;&gt;""),VLOOKUP(BN126,Datos!A:L,12,0),"")</f>
        <v/>
      </c>
      <c r="BU126" s="493"/>
      <c r="BV126" s="493"/>
      <c r="BW126" s="232"/>
      <c r="BX126" s="232"/>
      <c r="BY126" s="232"/>
      <c r="BZ126" s="232"/>
      <c r="CA126" s="232"/>
    </row>
    <row r="127" spans="1:79" ht="14.45" customHeight="1">
      <c r="A127" s="231"/>
      <c r="B127" s="232"/>
      <c r="C127" s="232"/>
      <c r="D127" s="232"/>
      <c r="E127" s="232"/>
      <c r="F127" s="232"/>
      <c r="G127" s="232"/>
      <c r="H127" s="232"/>
      <c r="I127" s="232"/>
      <c r="J127" s="250"/>
      <c r="K127" s="251"/>
      <c r="L127" s="251"/>
      <c r="M127" s="251"/>
      <c r="N127" s="251"/>
      <c r="O127" s="251"/>
      <c r="P127" s="252"/>
      <c r="Q127" s="232"/>
      <c r="R127" s="452"/>
      <c r="S127" s="452"/>
      <c r="T127" s="452"/>
      <c r="U127" s="452"/>
      <c r="V127" s="452"/>
      <c r="W127" s="452"/>
      <c r="X127" s="232"/>
      <c r="Y127" s="232"/>
      <c r="Z127" s="560"/>
      <c r="AA127" s="469"/>
      <c r="AB127" s="529"/>
      <c r="AC127" s="530"/>
      <c r="AD127" s="529"/>
      <c r="AE127" s="530"/>
      <c r="AF127" s="537"/>
      <c r="AG127" s="538"/>
      <c r="AH127" s="520"/>
      <c r="AI127" s="521"/>
      <c r="AJ127" s="533"/>
      <c r="AK127" s="534"/>
      <c r="AL127" s="395"/>
      <c r="AM127" s="232"/>
      <c r="AN127" s="451" t="s">
        <v>462</v>
      </c>
      <c r="AO127" s="451"/>
      <c r="AP127" s="451"/>
      <c r="AQ127" s="451"/>
      <c r="AR127" s="451"/>
      <c r="AS127" s="451"/>
      <c r="AT127" s="451"/>
      <c r="AU127" s="451"/>
      <c r="AV127" s="451"/>
      <c r="AW127" s="451"/>
      <c r="AX127" s="451"/>
      <c r="AY127" s="451"/>
      <c r="AZ127" s="451"/>
      <c r="BA127" s="232"/>
      <c r="BB127" s="232"/>
      <c r="BC127" s="232"/>
      <c r="BD127" s="232"/>
      <c r="BE127" s="232"/>
      <c r="BF127" s="232"/>
      <c r="BG127" s="233"/>
      <c r="BM127" s="230" t="s">
        <v>81</v>
      </c>
      <c r="BN127" s="239" t="str">
        <f>IF(AND($AK$13&lt;&gt;"",J63&lt;&gt;""),(INDEX($BM$129:$BP$135,MATCH($BN$47,$BM$129:$BM$135,0),MATCH($Q$118,$BM$130:$BP$130,0))),"")</f>
        <v/>
      </c>
      <c r="BO127" s="239" t="str">
        <f>IF(AND($AK$13&lt;&gt;"",$J$63&lt;&gt;""),VLOOKUP(BN127,Datos!A:R,18,0),"")</f>
        <v/>
      </c>
      <c r="BU127" s="232"/>
      <c r="BV127" s="232"/>
      <c r="BW127" s="232"/>
      <c r="BX127" s="232"/>
      <c r="BY127" s="232"/>
      <c r="BZ127" s="232"/>
      <c r="CA127" s="232"/>
    </row>
    <row r="128" spans="1:79" ht="14.25" customHeight="1">
      <c r="A128" s="231"/>
      <c r="B128" s="232"/>
      <c r="C128" s="232"/>
      <c r="D128" s="232"/>
      <c r="E128" s="232"/>
      <c r="F128" s="232"/>
      <c r="G128" s="232"/>
      <c r="H128" s="232"/>
      <c r="I128" s="232"/>
      <c r="J128" s="567" t="str">
        <f>BO126</f>
        <v/>
      </c>
      <c r="K128" s="567"/>
      <c r="L128" s="567"/>
      <c r="M128" s="567"/>
      <c r="N128" s="567"/>
      <c r="O128" s="567"/>
      <c r="P128" s="567"/>
      <c r="Q128" s="232"/>
      <c r="R128" s="452"/>
      <c r="S128" s="452"/>
      <c r="T128" s="452"/>
      <c r="U128" s="452"/>
      <c r="V128" s="452"/>
      <c r="W128" s="452"/>
      <c r="X128" s="232"/>
      <c r="Y128" s="232"/>
      <c r="Z128" s="560"/>
      <c r="AA128" s="469">
        <v>2</v>
      </c>
      <c r="AB128" s="527" t="str">
        <f>IF(AND($AA$128=$BN$126,AB$125=$BN$127),"R3","")</f>
        <v/>
      </c>
      <c r="AC128" s="528"/>
      <c r="AD128" s="527" t="str">
        <f>IF(AND($AA$128=$BN$126,AD$125=$BN$127),"R3","")</f>
        <v/>
      </c>
      <c r="AE128" s="528"/>
      <c r="AF128" s="535" t="str">
        <f>IF(AND($AA$128=$BN$126,AF$125=$BN$127),"R3","")</f>
        <v/>
      </c>
      <c r="AG128" s="536"/>
      <c r="AH128" s="518" t="str">
        <f>IF(AND($AA$128=$BN$126,AH$125=$BN$127),"R3","")</f>
        <v/>
      </c>
      <c r="AI128" s="519"/>
      <c r="AJ128" s="531" t="str">
        <f>IF(AND($AA$128=$BN$126,AJ$125=$BN$127),"R3","")</f>
        <v/>
      </c>
      <c r="AK128" s="532"/>
      <c r="AL128" s="395"/>
      <c r="AM128" s="232"/>
      <c r="AN128" s="539" t="str">
        <f>IF($V$13&lt;&gt;"",(INDEX($BM$49:$BT$54,MATCH($BO$126,$BM$49:$BM$54,0),MATCH($BO$127,$BM$49:$BT$49,0))),"")</f>
        <v/>
      </c>
      <c r="AO128" s="540"/>
      <c r="AP128" s="540"/>
      <c r="AQ128" s="540"/>
      <c r="AR128" s="540"/>
      <c r="AS128" s="540"/>
      <c r="AT128" s="540"/>
      <c r="AU128" s="540"/>
      <c r="AV128" s="540"/>
      <c r="AW128" s="540"/>
      <c r="AX128" s="540"/>
      <c r="AY128" s="540"/>
      <c r="AZ128" s="541"/>
      <c r="BA128" s="232"/>
      <c r="BB128" s="232"/>
      <c r="BC128" s="232"/>
      <c r="BD128" s="232"/>
      <c r="BE128" s="232"/>
      <c r="BF128" s="232"/>
      <c r="BG128" s="233"/>
      <c r="BN128" s="232"/>
      <c r="BO128" s="232"/>
      <c r="BU128" s="232"/>
      <c r="BV128" s="232"/>
      <c r="BW128" s="232"/>
      <c r="BX128" s="232"/>
      <c r="BY128" s="232"/>
      <c r="BZ128" s="232"/>
      <c r="CA128" s="232"/>
    </row>
    <row r="129" spans="1:79" ht="14.45" customHeight="1">
      <c r="A129" s="231"/>
      <c r="B129" s="232"/>
      <c r="C129" s="232"/>
      <c r="D129" s="232"/>
      <c r="E129" s="232"/>
      <c r="F129" s="232"/>
      <c r="G129" s="232"/>
      <c r="H129" s="232"/>
      <c r="I129" s="232"/>
      <c r="J129" s="254"/>
      <c r="K129" s="249"/>
      <c r="L129" s="249"/>
      <c r="M129" s="249"/>
      <c r="N129" s="249"/>
      <c r="O129" s="249"/>
      <c r="P129" s="255"/>
      <c r="Q129" s="232"/>
      <c r="R129" s="234"/>
      <c r="S129" s="234"/>
      <c r="T129" s="234"/>
      <c r="U129" s="234"/>
      <c r="V129" s="234"/>
      <c r="W129" s="234"/>
      <c r="X129" s="232"/>
      <c r="Y129" s="232"/>
      <c r="Z129" s="560"/>
      <c r="AA129" s="469"/>
      <c r="AB129" s="529"/>
      <c r="AC129" s="530"/>
      <c r="AD129" s="529"/>
      <c r="AE129" s="530"/>
      <c r="AF129" s="537"/>
      <c r="AG129" s="538"/>
      <c r="AH129" s="520"/>
      <c r="AI129" s="521"/>
      <c r="AJ129" s="533"/>
      <c r="AK129" s="534"/>
      <c r="AL129" s="395"/>
      <c r="AM129" s="232"/>
      <c r="AN129" s="542"/>
      <c r="AO129" s="543"/>
      <c r="AP129" s="543"/>
      <c r="AQ129" s="543"/>
      <c r="AR129" s="543"/>
      <c r="AS129" s="543"/>
      <c r="AT129" s="543"/>
      <c r="AU129" s="543"/>
      <c r="AV129" s="543"/>
      <c r="AW129" s="543"/>
      <c r="AX129" s="543"/>
      <c r="AY129" s="543"/>
      <c r="AZ129" s="544"/>
      <c r="BE129" s="232"/>
      <c r="BF129" s="232"/>
      <c r="BG129" s="233"/>
      <c r="BM129" s="265"/>
      <c r="BN129" s="564" t="s">
        <v>104</v>
      </c>
      <c r="BO129" s="565"/>
      <c r="BP129" s="566"/>
      <c r="BU129" s="232"/>
      <c r="BV129" s="232"/>
      <c r="BW129" s="232"/>
      <c r="BX129" s="232"/>
      <c r="BY129" s="232"/>
      <c r="BZ129" s="232"/>
      <c r="CA129" s="232"/>
    </row>
    <row r="130" spans="1:79" ht="14.45" customHeight="1">
      <c r="A130" s="231"/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348"/>
      <c r="S130" s="348"/>
      <c r="T130" s="234"/>
      <c r="U130" s="234"/>
      <c r="V130" s="234"/>
      <c r="W130" s="234"/>
      <c r="X130" s="232"/>
      <c r="Y130" s="232"/>
      <c r="Z130" s="560"/>
      <c r="AA130" s="469">
        <v>3</v>
      </c>
      <c r="AB130" s="527" t="str">
        <f>IF(AND($AA$130=$BN$126,AB$125=$BN$127),"R3","")</f>
        <v/>
      </c>
      <c r="AC130" s="528"/>
      <c r="AD130" s="535" t="str">
        <f>IF(AND($AA$130=$BN$126,AD$125=$BN$127),"R3","")</f>
        <v/>
      </c>
      <c r="AE130" s="536"/>
      <c r="AF130" s="518" t="str">
        <f>IF(AND($AA$130=$BN$126,AF$125=$BN$127),"R3","")</f>
        <v/>
      </c>
      <c r="AG130" s="519"/>
      <c r="AH130" s="531" t="str">
        <f>IF(AND($AA$130=$BN$126,AH$125=$BN$127),"R3","")</f>
        <v/>
      </c>
      <c r="AI130" s="532"/>
      <c r="AJ130" s="531" t="str">
        <f>IF(AND($AA$130=$BN$126,AJ$125=$BN$127),"R3","")</f>
        <v/>
      </c>
      <c r="AK130" s="532"/>
      <c r="AL130" s="395"/>
      <c r="AM130" s="232"/>
      <c r="AN130" s="232"/>
      <c r="AO130" s="232"/>
      <c r="AP130" s="232"/>
      <c r="AQ130" s="232"/>
      <c r="AR130" s="232"/>
      <c r="BE130" s="232"/>
      <c r="BF130" s="232"/>
      <c r="BG130" s="233"/>
      <c r="BM130" s="374" t="s">
        <v>105</v>
      </c>
      <c r="BN130" s="374">
        <v>0</v>
      </c>
      <c r="BO130" s="374">
        <v>1</v>
      </c>
      <c r="BP130" s="374">
        <v>2</v>
      </c>
      <c r="BQ130" s="240"/>
      <c r="BR130" s="232"/>
      <c r="BS130" s="232"/>
      <c r="BT130" s="232"/>
    </row>
    <row r="131" spans="1:79" ht="14.45" customHeight="1">
      <c r="A131" s="231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452"/>
      <c r="S131" s="452"/>
      <c r="T131" s="452"/>
      <c r="U131" s="452"/>
      <c r="V131" s="452"/>
      <c r="W131" s="452"/>
      <c r="X131" s="232"/>
      <c r="Y131" s="232"/>
      <c r="Z131" s="560"/>
      <c r="AA131" s="469"/>
      <c r="AB131" s="529"/>
      <c r="AC131" s="530"/>
      <c r="AD131" s="537"/>
      <c r="AE131" s="538"/>
      <c r="AF131" s="520"/>
      <c r="AG131" s="521"/>
      <c r="AH131" s="533"/>
      <c r="AI131" s="534"/>
      <c r="AJ131" s="533"/>
      <c r="AK131" s="534"/>
      <c r="AL131" s="395"/>
      <c r="AM131" s="232"/>
      <c r="AN131" s="232"/>
      <c r="AO131" s="232"/>
      <c r="AP131" s="232"/>
      <c r="AQ131" s="232"/>
      <c r="AR131" s="232"/>
      <c r="BE131" s="232"/>
      <c r="BF131" s="232"/>
      <c r="BG131" s="233"/>
      <c r="BM131" s="374">
        <v>1</v>
      </c>
      <c r="BN131" s="374">
        <v>1</v>
      </c>
      <c r="BO131" s="374">
        <v>1</v>
      </c>
      <c r="BP131" s="374">
        <v>1</v>
      </c>
      <c r="BQ131" s="240"/>
      <c r="BR131" s="232"/>
      <c r="BS131" s="232"/>
      <c r="BT131" s="232"/>
    </row>
    <row r="132" spans="1:79" ht="14.4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452"/>
      <c r="S132" s="452"/>
      <c r="T132" s="452"/>
      <c r="U132" s="452"/>
      <c r="V132" s="452"/>
      <c r="W132" s="452"/>
      <c r="X132" s="232"/>
      <c r="Y132" s="232"/>
      <c r="Z132" s="560"/>
      <c r="AA132" s="469">
        <v>4</v>
      </c>
      <c r="AB132" s="535" t="str">
        <f>IF(AND($AA$132=$BN$126,AB$125=$BN$127),"R3","")</f>
        <v/>
      </c>
      <c r="AC132" s="536"/>
      <c r="AD132" s="518" t="str">
        <f>IF(AND($AA$132=$BN$126,AD$125=$BN$127),"R3","")</f>
        <v/>
      </c>
      <c r="AE132" s="519"/>
      <c r="AF132" s="518" t="str">
        <f>IF(AND($AA$132=$BN$126,AF$125=$BN$127),"R3","")</f>
        <v/>
      </c>
      <c r="AG132" s="519"/>
      <c r="AH132" s="531" t="str">
        <f>IF(AND($AA$132=$BN$126,AH$125=$BN$127),"R3","")</f>
        <v/>
      </c>
      <c r="AI132" s="532"/>
      <c r="AJ132" s="531" t="str">
        <f>IF(AND($AA$132=$BN$126,AJ$125=$BN$127),"R3","")</f>
        <v/>
      </c>
      <c r="AK132" s="532"/>
      <c r="AL132" s="395"/>
      <c r="AM132" s="232"/>
      <c r="AN132" s="232"/>
      <c r="AO132" s="232"/>
      <c r="AP132" s="232"/>
      <c r="AQ132" s="232"/>
      <c r="AR132" s="232"/>
      <c r="AS132" s="232"/>
      <c r="AT132" s="232"/>
      <c r="AU132" s="232"/>
      <c r="AV132" s="232"/>
      <c r="AW132" s="232"/>
      <c r="AX132" s="232"/>
      <c r="AY132" s="232"/>
      <c r="AZ132" s="232"/>
      <c r="BA132" s="232"/>
      <c r="BB132" s="232"/>
      <c r="BC132" s="232"/>
      <c r="BD132" s="232"/>
      <c r="BE132" s="232"/>
      <c r="BF132" s="232"/>
      <c r="BG132" s="233"/>
      <c r="BM132" s="374">
        <v>2</v>
      </c>
      <c r="BN132" s="374">
        <v>2</v>
      </c>
      <c r="BO132" s="374">
        <v>1</v>
      </c>
      <c r="BP132" s="374">
        <v>1</v>
      </c>
      <c r="BQ132" s="240"/>
      <c r="BR132" s="232"/>
      <c r="BS132" s="232"/>
      <c r="BT132" s="232"/>
    </row>
    <row r="133" spans="1:79" ht="14.45" customHeight="1">
      <c r="A133" s="231"/>
      <c r="B133" s="232"/>
      <c r="C133" s="232"/>
      <c r="D133" s="232"/>
      <c r="E133" s="267" t="s">
        <v>94</v>
      </c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32"/>
      <c r="R133" s="452"/>
      <c r="S133" s="452"/>
      <c r="T133" s="452"/>
      <c r="U133" s="452"/>
      <c r="V133" s="452"/>
      <c r="W133" s="452"/>
      <c r="X133" s="232"/>
      <c r="Y133" s="232"/>
      <c r="Z133" s="560"/>
      <c r="AA133" s="469"/>
      <c r="AB133" s="537"/>
      <c r="AC133" s="538"/>
      <c r="AD133" s="520"/>
      <c r="AE133" s="521"/>
      <c r="AF133" s="520"/>
      <c r="AG133" s="521"/>
      <c r="AH133" s="533"/>
      <c r="AI133" s="534"/>
      <c r="AJ133" s="533"/>
      <c r="AK133" s="534"/>
      <c r="AL133" s="395"/>
      <c r="AM133" s="232"/>
      <c r="AN133" s="232"/>
      <c r="AO133" s="232"/>
      <c r="AP133" s="232"/>
      <c r="AQ133" s="232"/>
      <c r="AR133" s="232"/>
      <c r="AS133" s="232"/>
      <c r="AT133" s="232"/>
      <c r="AU133" s="232"/>
      <c r="AV133" s="232"/>
      <c r="AW133" s="232"/>
      <c r="AX133" s="232"/>
      <c r="AY133" s="232"/>
      <c r="AZ133" s="232"/>
      <c r="BA133" s="232"/>
      <c r="BB133" s="232"/>
      <c r="BC133" s="232"/>
      <c r="BD133" s="232"/>
      <c r="BE133" s="232"/>
      <c r="BF133" s="232"/>
      <c r="BG133" s="233"/>
      <c r="BM133" s="374">
        <v>3</v>
      </c>
      <c r="BN133" s="374">
        <v>3</v>
      </c>
      <c r="BO133" s="374">
        <v>2</v>
      </c>
      <c r="BP133" s="374">
        <v>1</v>
      </c>
      <c r="BQ133" s="240"/>
      <c r="BR133" s="232"/>
      <c r="BS133" s="232"/>
      <c r="BT133" s="232"/>
    </row>
    <row r="134" spans="1:79" ht="14.45" customHeight="1">
      <c r="A134" s="231"/>
      <c r="B134" s="232"/>
      <c r="C134" s="232"/>
      <c r="D134" s="232"/>
      <c r="E134" s="232"/>
      <c r="F134" s="232"/>
      <c r="G134" s="232"/>
      <c r="H134" s="232"/>
      <c r="I134" s="232"/>
      <c r="J134" s="243"/>
      <c r="K134" s="244"/>
      <c r="L134" s="244"/>
      <c r="M134" s="244"/>
      <c r="N134" s="244"/>
      <c r="O134" s="244"/>
      <c r="P134" s="245"/>
      <c r="Q134" s="268"/>
      <c r="R134" s="452"/>
      <c r="S134" s="452"/>
      <c r="T134" s="452"/>
      <c r="U134" s="452"/>
      <c r="V134" s="452"/>
      <c r="W134" s="452"/>
      <c r="X134" s="232"/>
      <c r="Y134" s="232"/>
      <c r="Z134" s="560"/>
      <c r="AA134" s="469">
        <v>5</v>
      </c>
      <c r="AB134" s="518" t="str">
        <f>IF(AND($AA$134=$BN$126,AB$125=$BN$127),"R3","")</f>
        <v/>
      </c>
      <c r="AC134" s="519"/>
      <c r="AD134" s="518" t="str">
        <f>IF(AND($AA$134=$BN$126,AD$125=$BN$127),"R3","")</f>
        <v/>
      </c>
      <c r="AE134" s="519"/>
      <c r="AF134" s="531" t="str">
        <f>IF(AND($AA$134=$BN$126,AF$125=$BN$127),"R3","")</f>
        <v/>
      </c>
      <c r="AG134" s="532"/>
      <c r="AH134" s="531" t="str">
        <f>IF(AND($AA$134=$BN$126,AH$125=$BN$127),"R3","")</f>
        <v/>
      </c>
      <c r="AI134" s="532"/>
      <c r="AJ134" s="531" t="str">
        <f>IF(AND($AA$134=$BN$126,AJ$125=$BN$127),"R3","")</f>
        <v/>
      </c>
      <c r="AK134" s="532"/>
      <c r="AL134" s="395"/>
      <c r="AM134" s="232"/>
      <c r="AN134" s="232"/>
      <c r="AO134" s="232"/>
      <c r="AP134" s="232"/>
      <c r="AQ134" s="232"/>
      <c r="AR134" s="232"/>
      <c r="AS134" s="232"/>
      <c r="AT134" s="232"/>
      <c r="AU134" s="232"/>
      <c r="AV134" s="232"/>
      <c r="AW134" s="232"/>
      <c r="AX134" s="232"/>
      <c r="AY134" s="232"/>
      <c r="AZ134" s="232"/>
      <c r="BA134" s="232"/>
      <c r="BB134" s="232"/>
      <c r="BC134" s="232"/>
      <c r="BD134" s="232"/>
      <c r="BE134" s="232"/>
      <c r="BF134" s="232"/>
      <c r="BG134" s="233"/>
      <c r="BM134" s="374">
        <v>4</v>
      </c>
      <c r="BN134" s="374">
        <v>4</v>
      </c>
      <c r="BO134" s="374">
        <v>3</v>
      </c>
      <c r="BP134" s="374">
        <v>2</v>
      </c>
      <c r="BQ134" s="240"/>
      <c r="BR134" s="232"/>
      <c r="BS134" s="232"/>
      <c r="BT134" s="232"/>
    </row>
    <row r="135" spans="1:79" ht="14.45" customHeight="1">
      <c r="A135" s="231"/>
      <c r="B135" s="232"/>
      <c r="C135" s="232"/>
      <c r="D135" s="232"/>
      <c r="E135" s="232"/>
      <c r="F135" s="232"/>
      <c r="G135" s="232"/>
      <c r="H135" s="232"/>
      <c r="I135" s="232"/>
      <c r="J135" s="567" t="str">
        <f>BO127</f>
        <v/>
      </c>
      <c r="K135" s="567"/>
      <c r="L135" s="567"/>
      <c r="M135" s="567"/>
      <c r="N135" s="567"/>
      <c r="O135" s="567"/>
      <c r="P135" s="567"/>
      <c r="Q135" s="232"/>
      <c r="R135" s="452"/>
      <c r="S135" s="452"/>
      <c r="T135" s="452"/>
      <c r="U135" s="452"/>
      <c r="V135" s="452"/>
      <c r="W135" s="452"/>
      <c r="X135" s="232"/>
      <c r="Y135" s="232"/>
      <c r="Z135" s="561"/>
      <c r="AA135" s="469"/>
      <c r="AB135" s="520"/>
      <c r="AC135" s="521"/>
      <c r="AD135" s="520"/>
      <c r="AE135" s="521"/>
      <c r="AF135" s="533"/>
      <c r="AG135" s="534"/>
      <c r="AH135" s="533"/>
      <c r="AI135" s="534"/>
      <c r="AJ135" s="533"/>
      <c r="AK135" s="534"/>
      <c r="AL135" s="395"/>
      <c r="AM135" s="232"/>
      <c r="AN135" s="232"/>
      <c r="AO135" s="232"/>
      <c r="AP135" s="232"/>
      <c r="AQ135" s="232"/>
      <c r="AR135" s="232"/>
      <c r="AS135" s="234"/>
      <c r="AT135" s="232"/>
      <c r="AU135" s="232"/>
      <c r="AV135" s="232"/>
      <c r="AW135" s="232"/>
      <c r="AX135" s="232"/>
      <c r="AY135" s="232"/>
      <c r="AZ135" s="232"/>
      <c r="BA135" s="232"/>
      <c r="BB135" s="232"/>
      <c r="BC135" s="232"/>
      <c r="BD135" s="232"/>
      <c r="BE135" s="232"/>
      <c r="BF135" s="232"/>
      <c r="BG135" s="233"/>
      <c r="BM135" s="374">
        <v>5</v>
      </c>
      <c r="BN135" s="374">
        <v>5</v>
      </c>
      <c r="BO135" s="374">
        <v>4</v>
      </c>
      <c r="BP135" s="374">
        <v>3</v>
      </c>
      <c r="BQ135" s="240"/>
      <c r="BR135" s="232"/>
      <c r="BS135" s="232"/>
      <c r="BT135" s="232"/>
    </row>
    <row r="136" spans="1:79">
      <c r="A136" s="231"/>
      <c r="B136" s="232"/>
      <c r="C136" s="232"/>
      <c r="D136" s="232"/>
      <c r="E136" s="232"/>
      <c r="F136" s="232"/>
      <c r="G136" s="232"/>
      <c r="H136" s="232"/>
      <c r="I136" s="232"/>
      <c r="J136" s="254"/>
      <c r="K136" s="249"/>
      <c r="L136" s="249"/>
      <c r="M136" s="249"/>
      <c r="N136" s="249"/>
      <c r="O136" s="249"/>
      <c r="P136" s="255"/>
      <c r="Q136" s="232"/>
      <c r="R136" s="232"/>
      <c r="S136" s="232"/>
      <c r="T136" s="232"/>
      <c r="U136" s="232"/>
      <c r="V136" s="232"/>
      <c r="W136" s="232"/>
      <c r="X136" s="232"/>
      <c r="Y136" s="232"/>
      <c r="Z136" s="248"/>
      <c r="AA136" s="232"/>
      <c r="AB136" s="232"/>
      <c r="AC136" s="232"/>
      <c r="AD136" s="232"/>
      <c r="AE136" s="232"/>
      <c r="AF136" s="232"/>
      <c r="AG136" s="232"/>
      <c r="AH136" s="232"/>
      <c r="AI136" s="232"/>
      <c r="AJ136" s="232"/>
      <c r="AK136" s="232"/>
      <c r="AL136" s="232"/>
      <c r="AM136" s="232"/>
      <c r="AN136" s="232"/>
      <c r="AO136" s="232"/>
      <c r="AP136" s="232"/>
      <c r="AQ136" s="232"/>
      <c r="AR136" s="232"/>
      <c r="AS136" s="232"/>
      <c r="AT136" s="232"/>
      <c r="AU136" s="232"/>
      <c r="AV136" s="232"/>
      <c r="AW136" s="232"/>
      <c r="AX136" s="232"/>
      <c r="AY136" s="232"/>
      <c r="AZ136" s="232"/>
      <c r="BA136" s="232"/>
      <c r="BB136" s="232"/>
      <c r="BC136" s="232"/>
      <c r="BD136" s="232"/>
      <c r="BE136" s="232"/>
      <c r="BF136" s="232"/>
      <c r="BG136" s="233"/>
    </row>
    <row r="137" spans="1:79">
      <c r="A137" s="231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32"/>
      <c r="Z137" s="248"/>
      <c r="AA137" s="232"/>
      <c r="AB137" s="232"/>
      <c r="AC137" s="232"/>
      <c r="AD137" s="232"/>
      <c r="AE137" s="232"/>
      <c r="AF137" s="232"/>
      <c r="AG137" s="232"/>
      <c r="AH137" s="232"/>
      <c r="AI137" s="232"/>
      <c r="AJ137" s="232"/>
      <c r="AK137" s="232"/>
      <c r="AL137" s="232"/>
      <c r="AM137" s="232"/>
      <c r="AN137" s="232"/>
      <c r="AO137" s="232"/>
      <c r="AP137" s="232"/>
      <c r="AQ137" s="232"/>
      <c r="AR137" s="232"/>
      <c r="AS137" s="232"/>
      <c r="AT137" s="232"/>
      <c r="AU137" s="232"/>
      <c r="AV137" s="232"/>
      <c r="AW137" s="232"/>
      <c r="AX137" s="232"/>
      <c r="AY137" s="232"/>
      <c r="AZ137" s="232"/>
      <c r="BA137" s="232"/>
      <c r="BB137" s="232"/>
      <c r="BC137" s="232"/>
      <c r="BD137" s="232"/>
      <c r="BE137" s="232"/>
      <c r="BF137" s="232"/>
      <c r="BG137" s="233"/>
    </row>
    <row r="138" spans="1:79" ht="15.75" thickBot="1">
      <c r="A138" s="231"/>
      <c r="B138" s="232"/>
      <c r="C138" s="232"/>
      <c r="D138" s="232"/>
      <c r="E138" s="232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232"/>
      <c r="AA138" s="232"/>
      <c r="AB138" s="232"/>
      <c r="AC138" s="232"/>
      <c r="AD138" s="232"/>
      <c r="AE138" s="232"/>
      <c r="AF138" s="232"/>
      <c r="AG138" s="232"/>
      <c r="AH138" s="232"/>
      <c r="AI138" s="232"/>
      <c r="AJ138" s="232"/>
      <c r="AK138" s="232"/>
      <c r="AL138" s="232"/>
      <c r="AM138" s="232"/>
      <c r="AN138" s="232"/>
      <c r="AO138" s="232"/>
      <c r="AP138" s="232"/>
      <c r="AQ138" s="232"/>
      <c r="AR138" s="232"/>
      <c r="AS138" s="232"/>
      <c r="AT138" s="232"/>
      <c r="AU138" s="232"/>
      <c r="AV138" s="232"/>
      <c r="AW138" s="232"/>
      <c r="AX138" s="232"/>
      <c r="AY138" s="232"/>
      <c r="AZ138" s="232"/>
      <c r="BA138" s="232"/>
      <c r="BB138" s="232"/>
      <c r="BC138" s="232"/>
      <c r="BD138" s="232"/>
      <c r="BE138" s="232"/>
      <c r="BF138" s="232"/>
      <c r="BG138" s="233"/>
    </row>
    <row r="139" spans="1:79" ht="32.450000000000003" customHeight="1" thickBot="1">
      <c r="A139" s="433" t="s">
        <v>518</v>
      </c>
      <c r="B139" s="434"/>
      <c r="C139" s="434"/>
      <c r="D139" s="434"/>
      <c r="E139" s="434"/>
      <c r="F139" s="434"/>
      <c r="G139" s="434"/>
      <c r="H139" s="434"/>
      <c r="I139" s="434"/>
      <c r="J139" s="434"/>
      <c r="K139" s="434"/>
      <c r="L139" s="434"/>
      <c r="M139" s="434"/>
      <c r="N139" s="434"/>
      <c r="O139" s="434"/>
      <c r="P139" s="434"/>
      <c r="Q139" s="434"/>
      <c r="R139" s="434"/>
      <c r="S139" s="434"/>
      <c r="T139" s="434"/>
      <c r="U139" s="434"/>
      <c r="V139" s="434"/>
      <c r="W139" s="434"/>
      <c r="X139" s="434"/>
      <c r="Y139" s="434"/>
      <c r="Z139" s="434"/>
      <c r="AA139" s="434"/>
      <c r="AB139" s="434"/>
      <c r="AC139" s="434"/>
      <c r="AD139" s="434"/>
      <c r="AE139" s="434"/>
      <c r="AF139" s="434"/>
      <c r="AG139" s="434"/>
      <c r="AH139" s="434"/>
      <c r="AI139" s="434"/>
      <c r="AJ139" s="434"/>
      <c r="AK139" s="434"/>
      <c r="AL139" s="434"/>
      <c r="AM139" s="434"/>
      <c r="AN139" s="434"/>
      <c r="AO139" s="434"/>
      <c r="AP139" s="434"/>
      <c r="AQ139" s="434"/>
      <c r="AR139" s="434"/>
      <c r="AS139" s="434"/>
      <c r="AT139" s="434"/>
      <c r="AU139" s="434"/>
      <c r="AV139" s="434"/>
      <c r="AW139" s="434"/>
      <c r="AX139" s="434"/>
      <c r="AY139" s="434"/>
      <c r="AZ139" s="434"/>
      <c r="BA139" s="434"/>
      <c r="BB139" s="434"/>
      <c r="BC139" s="434"/>
      <c r="BD139" s="434"/>
      <c r="BE139" s="434"/>
      <c r="BF139" s="434"/>
      <c r="BG139" s="435"/>
    </row>
    <row r="140" spans="1:79" s="262" customFormat="1" ht="32.450000000000003" customHeight="1">
      <c r="A140" s="222"/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0"/>
      <c r="BE140" s="220"/>
      <c r="BF140" s="220"/>
      <c r="BG140" s="223"/>
    </row>
    <row r="141" spans="1:79" ht="19.899999999999999" customHeight="1">
      <c r="A141" s="231"/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  <c r="AF141" s="232"/>
      <c r="AG141" s="232"/>
      <c r="AH141" s="232"/>
      <c r="AI141" s="232"/>
      <c r="AJ141" s="232"/>
      <c r="AK141" s="232"/>
      <c r="AL141" s="232"/>
      <c r="AM141" s="232"/>
      <c r="AN141" s="232"/>
      <c r="AO141" s="232"/>
      <c r="AP141" s="232"/>
      <c r="AQ141" s="232"/>
      <c r="AR141" s="232"/>
      <c r="AS141" s="232"/>
      <c r="AT141" s="232"/>
      <c r="AU141" s="232"/>
      <c r="AV141" s="232"/>
      <c r="AW141" s="232"/>
      <c r="AX141" s="232"/>
      <c r="AY141" s="232"/>
      <c r="AZ141" s="232"/>
      <c r="BA141" s="232"/>
      <c r="BB141" s="232"/>
      <c r="BC141" s="232"/>
      <c r="BD141" s="232"/>
      <c r="BE141" s="232"/>
      <c r="BF141" s="232"/>
      <c r="BG141" s="233"/>
    </row>
    <row r="142" spans="1:79">
      <c r="A142" s="231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32"/>
      <c r="AI142" s="232"/>
      <c r="AJ142" s="232"/>
      <c r="AK142" s="232"/>
      <c r="AL142" s="232"/>
      <c r="AM142" s="232"/>
      <c r="AN142" s="232"/>
      <c r="AO142" s="232"/>
      <c r="AP142" s="232"/>
      <c r="AQ142" s="232"/>
      <c r="AR142" s="232"/>
      <c r="AS142" s="232"/>
      <c r="AT142" s="232"/>
      <c r="AU142" s="232"/>
      <c r="AV142" s="232"/>
      <c r="AW142" s="232"/>
      <c r="AX142" s="232"/>
      <c r="AY142" s="232"/>
      <c r="AZ142" s="232"/>
      <c r="BA142" s="232"/>
      <c r="BB142" s="232"/>
      <c r="BC142" s="232"/>
      <c r="BD142" s="232"/>
      <c r="BE142" s="232"/>
      <c r="BF142" s="232"/>
      <c r="BG142" s="233"/>
    </row>
    <row r="143" spans="1:79" ht="34.15" customHeight="1">
      <c r="A143" s="231"/>
      <c r="B143" s="232"/>
      <c r="C143" s="232"/>
      <c r="D143" s="457"/>
      <c r="E143" s="458"/>
      <c r="F143" s="458"/>
      <c r="G143" s="458"/>
      <c r="H143" s="458"/>
      <c r="I143" s="458"/>
      <c r="J143" s="458"/>
      <c r="K143" s="458"/>
      <c r="L143" s="74"/>
      <c r="M143" s="74"/>
      <c r="N143" s="74"/>
      <c r="O143" s="74"/>
      <c r="P143" s="244"/>
      <c r="Q143" s="74"/>
      <c r="R143" s="74"/>
      <c r="S143" s="244"/>
      <c r="T143" s="74"/>
      <c r="U143" s="74"/>
      <c r="V143" s="74"/>
      <c r="W143" s="74"/>
      <c r="X143" s="74"/>
      <c r="Y143" s="74"/>
      <c r="Z143" s="244"/>
      <c r="AA143" s="74"/>
      <c r="AB143" s="74"/>
      <c r="AC143" s="224" t="s">
        <v>518</v>
      </c>
      <c r="AD143" s="74"/>
      <c r="AE143" s="74"/>
      <c r="AF143" s="24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5"/>
      <c r="AV143" s="349"/>
      <c r="AW143" s="19"/>
      <c r="AX143" s="19"/>
      <c r="AY143" s="19"/>
      <c r="AZ143" s="19"/>
      <c r="BA143" s="19"/>
      <c r="BB143" s="19"/>
      <c r="BC143" s="19"/>
      <c r="BD143" s="19"/>
      <c r="BE143" s="232"/>
      <c r="BF143" s="232"/>
      <c r="BG143" s="233"/>
    </row>
    <row r="144" spans="1:79" ht="45.75" customHeight="1">
      <c r="A144" s="231"/>
      <c r="B144" s="232"/>
      <c r="C144" s="232"/>
      <c r="D144" s="454" t="s">
        <v>527</v>
      </c>
      <c r="E144" s="455"/>
      <c r="F144" s="455"/>
      <c r="G144" s="455"/>
      <c r="H144" s="455"/>
      <c r="I144" s="455"/>
      <c r="J144" s="455"/>
      <c r="K144" s="456"/>
      <c r="L144" s="445" t="s">
        <v>389</v>
      </c>
      <c r="M144" s="446"/>
      <c r="N144" s="446"/>
      <c r="O144" s="446"/>
      <c r="P144" s="446"/>
      <c r="Q144" s="446"/>
      <c r="R144" s="446"/>
      <c r="S144" s="446"/>
      <c r="T144" s="446"/>
      <c r="U144" s="446"/>
      <c r="V144" s="446"/>
      <c r="W144" s="446"/>
      <c r="X144" s="446"/>
      <c r="Y144" s="446"/>
      <c r="Z144" s="446"/>
      <c r="AA144" s="446"/>
      <c r="AB144" s="446"/>
      <c r="AC144" s="446"/>
      <c r="AD144" s="446"/>
      <c r="AE144" s="446"/>
      <c r="AF144" s="446"/>
      <c r="AG144" s="447"/>
      <c r="AH144" s="445" t="s">
        <v>121</v>
      </c>
      <c r="AI144" s="446"/>
      <c r="AJ144" s="446"/>
      <c r="AK144" s="446"/>
      <c r="AL144" s="446"/>
      <c r="AM144" s="447"/>
      <c r="AN144" s="347" t="s">
        <v>122</v>
      </c>
      <c r="AO144" s="445" t="s">
        <v>833</v>
      </c>
      <c r="AP144" s="446"/>
      <c r="AQ144" s="447"/>
      <c r="AR144" s="451" t="s">
        <v>861</v>
      </c>
      <c r="AS144" s="451"/>
      <c r="AT144" s="451"/>
      <c r="AU144" s="451"/>
      <c r="AV144" s="349"/>
      <c r="AW144" s="349"/>
      <c r="AX144" s="349"/>
      <c r="AY144" s="349"/>
      <c r="AZ144" s="234"/>
      <c r="BA144" s="349"/>
      <c r="BB144" s="349"/>
      <c r="BC144" s="349"/>
      <c r="BE144" s="232"/>
      <c r="BF144" s="232"/>
      <c r="BG144" s="233"/>
    </row>
    <row r="145" spans="1:60" ht="24.95" customHeight="1">
      <c r="A145" s="231"/>
      <c r="B145" s="232"/>
      <c r="C145" s="232"/>
      <c r="D145" s="436">
        <v>1</v>
      </c>
      <c r="E145" s="439" t="s">
        <v>521</v>
      </c>
      <c r="F145" s="440"/>
      <c r="G145" s="441"/>
      <c r="H145" s="441"/>
      <c r="I145" s="441"/>
      <c r="J145" s="441"/>
      <c r="K145" s="442"/>
      <c r="L145" s="444"/>
      <c r="M145" s="444"/>
      <c r="N145" s="444"/>
      <c r="O145" s="444"/>
      <c r="P145" s="444"/>
      <c r="Q145" s="444"/>
      <c r="R145" s="444"/>
      <c r="S145" s="444"/>
      <c r="T145" s="444"/>
      <c r="U145" s="444"/>
      <c r="V145" s="444"/>
      <c r="W145" s="444"/>
      <c r="X145" s="444"/>
      <c r="Y145" s="444"/>
      <c r="Z145" s="444"/>
      <c r="AA145" s="444"/>
      <c r="AB145" s="444"/>
      <c r="AC145" s="444"/>
      <c r="AD145" s="444"/>
      <c r="AE145" s="444"/>
      <c r="AF145" s="444"/>
      <c r="AG145" s="444"/>
      <c r="AH145" s="459"/>
      <c r="AI145" s="460"/>
      <c r="AJ145" s="460"/>
      <c r="AK145" s="460"/>
      <c r="AL145" s="460"/>
      <c r="AM145" s="461"/>
      <c r="AN145" s="444"/>
      <c r="AO145" s="444"/>
      <c r="AP145" s="444"/>
      <c r="AQ145" s="444"/>
      <c r="AR145" s="444"/>
      <c r="AS145" s="444"/>
      <c r="AT145" s="444"/>
      <c r="AU145" s="444"/>
      <c r="AV145" s="360"/>
      <c r="AW145" s="360"/>
      <c r="AX145" s="360"/>
      <c r="AY145" s="360"/>
      <c r="AZ145" s="360"/>
      <c r="BA145" s="360"/>
      <c r="BB145" s="360"/>
      <c r="BC145" s="360"/>
      <c r="BE145" s="232"/>
      <c r="BF145" s="232"/>
      <c r="BG145" s="233"/>
    </row>
    <row r="146" spans="1:60" ht="24.95" customHeight="1">
      <c r="A146" s="231"/>
      <c r="B146" s="232"/>
      <c r="C146" s="232"/>
      <c r="D146" s="436"/>
      <c r="E146" s="439" t="s">
        <v>522</v>
      </c>
      <c r="F146" s="440"/>
      <c r="G146" s="441"/>
      <c r="H146" s="441"/>
      <c r="I146" s="441"/>
      <c r="J146" s="441"/>
      <c r="K146" s="442"/>
      <c r="L146" s="444"/>
      <c r="M146" s="444"/>
      <c r="N146" s="444"/>
      <c r="O146" s="444"/>
      <c r="P146" s="444"/>
      <c r="Q146" s="444"/>
      <c r="R146" s="444"/>
      <c r="S146" s="444"/>
      <c r="T146" s="444"/>
      <c r="U146" s="444"/>
      <c r="V146" s="444"/>
      <c r="W146" s="444"/>
      <c r="X146" s="444"/>
      <c r="Y146" s="444"/>
      <c r="Z146" s="444"/>
      <c r="AA146" s="444"/>
      <c r="AB146" s="444"/>
      <c r="AC146" s="444"/>
      <c r="AD146" s="444"/>
      <c r="AE146" s="444"/>
      <c r="AF146" s="444"/>
      <c r="AG146" s="444"/>
      <c r="AH146" s="462"/>
      <c r="AI146" s="463"/>
      <c r="AJ146" s="463"/>
      <c r="AK146" s="463"/>
      <c r="AL146" s="463"/>
      <c r="AM146" s="464"/>
      <c r="AN146" s="444"/>
      <c r="AO146" s="444"/>
      <c r="AP146" s="444"/>
      <c r="AQ146" s="444"/>
      <c r="AR146" s="444"/>
      <c r="AS146" s="444"/>
      <c r="AT146" s="444"/>
      <c r="AU146" s="444"/>
      <c r="AV146" s="360"/>
      <c r="AW146" s="360"/>
      <c r="AX146" s="360"/>
      <c r="AY146" s="360"/>
      <c r="AZ146" s="360"/>
      <c r="BA146" s="360"/>
      <c r="BB146" s="360"/>
      <c r="BC146" s="360"/>
      <c r="BE146" s="232"/>
      <c r="BF146" s="232"/>
      <c r="BG146" s="233"/>
    </row>
    <row r="147" spans="1:60" ht="24.95" customHeight="1">
      <c r="A147" s="231"/>
      <c r="B147" s="232"/>
      <c r="C147" s="232"/>
      <c r="D147" s="436"/>
      <c r="E147" s="439" t="s">
        <v>523</v>
      </c>
      <c r="F147" s="440"/>
      <c r="G147" s="441"/>
      <c r="H147" s="441"/>
      <c r="I147" s="441"/>
      <c r="J147" s="441"/>
      <c r="K147" s="442"/>
      <c r="L147" s="444"/>
      <c r="M147" s="444"/>
      <c r="N147" s="444"/>
      <c r="O147" s="444"/>
      <c r="P147" s="444"/>
      <c r="Q147" s="444"/>
      <c r="R147" s="444"/>
      <c r="S147" s="444"/>
      <c r="T147" s="444"/>
      <c r="U147" s="444"/>
      <c r="V147" s="444"/>
      <c r="W147" s="444"/>
      <c r="X147" s="444"/>
      <c r="Y147" s="444"/>
      <c r="Z147" s="444"/>
      <c r="AA147" s="444"/>
      <c r="AB147" s="444"/>
      <c r="AC147" s="444"/>
      <c r="AD147" s="444"/>
      <c r="AE147" s="444"/>
      <c r="AF147" s="444"/>
      <c r="AG147" s="444"/>
      <c r="AH147" s="465"/>
      <c r="AI147" s="466"/>
      <c r="AJ147" s="466"/>
      <c r="AK147" s="466"/>
      <c r="AL147" s="466"/>
      <c r="AM147" s="467"/>
      <c r="AN147" s="444"/>
      <c r="AO147" s="444"/>
      <c r="AP147" s="444"/>
      <c r="AQ147" s="444"/>
      <c r="AR147" s="444"/>
      <c r="AS147" s="444"/>
      <c r="AT147" s="444"/>
      <c r="AU147" s="444"/>
      <c r="AV147" s="360"/>
      <c r="AW147" s="360"/>
      <c r="AX147" s="360"/>
      <c r="AY147" s="360"/>
      <c r="AZ147" s="360"/>
      <c r="BA147" s="360"/>
      <c r="BB147" s="360"/>
      <c r="BC147" s="360"/>
      <c r="BE147" s="232"/>
      <c r="BF147" s="232"/>
      <c r="BG147" s="233"/>
    </row>
    <row r="148" spans="1:60" ht="24.95" customHeight="1">
      <c r="A148" s="231"/>
      <c r="B148" s="232"/>
      <c r="C148" s="232"/>
      <c r="D148" s="436">
        <v>2</v>
      </c>
      <c r="E148" s="439" t="s">
        <v>521</v>
      </c>
      <c r="F148" s="440"/>
      <c r="G148" s="441"/>
      <c r="H148" s="441"/>
      <c r="I148" s="441"/>
      <c r="J148" s="441"/>
      <c r="K148" s="442"/>
      <c r="L148" s="459"/>
      <c r="M148" s="460"/>
      <c r="N148" s="460"/>
      <c r="O148" s="460"/>
      <c r="P148" s="460"/>
      <c r="Q148" s="460"/>
      <c r="R148" s="460"/>
      <c r="S148" s="460"/>
      <c r="T148" s="460"/>
      <c r="U148" s="460"/>
      <c r="V148" s="460"/>
      <c r="W148" s="460"/>
      <c r="X148" s="460"/>
      <c r="Y148" s="460"/>
      <c r="Z148" s="460"/>
      <c r="AA148" s="460"/>
      <c r="AB148" s="460"/>
      <c r="AC148" s="460"/>
      <c r="AD148" s="460"/>
      <c r="AE148" s="460"/>
      <c r="AF148" s="460"/>
      <c r="AG148" s="461"/>
      <c r="AH148" s="459"/>
      <c r="AI148" s="460"/>
      <c r="AJ148" s="460"/>
      <c r="AK148" s="460"/>
      <c r="AL148" s="460"/>
      <c r="AM148" s="461"/>
      <c r="AN148" s="444"/>
      <c r="AO148" s="444"/>
      <c r="AP148" s="444"/>
      <c r="AQ148" s="444"/>
      <c r="AR148" s="444"/>
      <c r="AS148" s="444"/>
      <c r="AT148" s="444"/>
      <c r="AU148" s="444"/>
      <c r="AV148" s="360"/>
      <c r="AW148" s="360"/>
      <c r="AX148" s="360"/>
      <c r="AY148" s="360"/>
      <c r="AZ148" s="360"/>
      <c r="BA148" s="360"/>
      <c r="BB148" s="360"/>
      <c r="BC148" s="360"/>
      <c r="BE148" s="232"/>
      <c r="BF148" s="232"/>
      <c r="BG148" s="233"/>
    </row>
    <row r="149" spans="1:60" ht="24.95" customHeight="1">
      <c r="A149" s="231"/>
      <c r="B149" s="232"/>
      <c r="C149" s="232"/>
      <c r="D149" s="436"/>
      <c r="E149" s="439" t="s">
        <v>522</v>
      </c>
      <c r="F149" s="440"/>
      <c r="G149" s="441"/>
      <c r="H149" s="441"/>
      <c r="I149" s="441"/>
      <c r="J149" s="441"/>
      <c r="K149" s="442"/>
      <c r="L149" s="462"/>
      <c r="M149" s="463"/>
      <c r="N149" s="463"/>
      <c r="O149" s="463"/>
      <c r="P149" s="463"/>
      <c r="Q149" s="463"/>
      <c r="R149" s="463"/>
      <c r="S149" s="463"/>
      <c r="T149" s="463"/>
      <c r="U149" s="463"/>
      <c r="V149" s="463"/>
      <c r="W149" s="463"/>
      <c r="X149" s="463"/>
      <c r="Y149" s="463"/>
      <c r="Z149" s="463"/>
      <c r="AA149" s="463"/>
      <c r="AB149" s="463"/>
      <c r="AC149" s="463"/>
      <c r="AD149" s="463"/>
      <c r="AE149" s="463"/>
      <c r="AF149" s="463"/>
      <c r="AG149" s="464"/>
      <c r="AH149" s="462"/>
      <c r="AI149" s="463"/>
      <c r="AJ149" s="463"/>
      <c r="AK149" s="463"/>
      <c r="AL149" s="463"/>
      <c r="AM149" s="464"/>
      <c r="AN149" s="444"/>
      <c r="AO149" s="444"/>
      <c r="AP149" s="444"/>
      <c r="AQ149" s="444"/>
      <c r="AR149" s="444"/>
      <c r="AS149" s="444"/>
      <c r="AT149" s="444"/>
      <c r="AU149" s="444"/>
      <c r="AV149" s="360"/>
      <c r="AW149" s="360"/>
      <c r="AX149" s="360"/>
      <c r="AY149" s="360"/>
      <c r="AZ149" s="360"/>
      <c r="BA149" s="360"/>
      <c r="BB149" s="360"/>
      <c r="BC149" s="360"/>
      <c r="BE149" s="232"/>
      <c r="BF149" s="232"/>
      <c r="BG149" s="233"/>
    </row>
    <row r="150" spans="1:60" ht="24.95" customHeight="1">
      <c r="A150" s="231"/>
      <c r="B150" s="232"/>
      <c r="C150" s="232"/>
      <c r="D150" s="436"/>
      <c r="E150" s="439" t="s">
        <v>523</v>
      </c>
      <c r="F150" s="440"/>
      <c r="G150" s="441"/>
      <c r="H150" s="441"/>
      <c r="I150" s="441"/>
      <c r="J150" s="441"/>
      <c r="K150" s="442"/>
      <c r="L150" s="465"/>
      <c r="M150" s="466"/>
      <c r="N150" s="466"/>
      <c r="O150" s="466"/>
      <c r="P150" s="466"/>
      <c r="Q150" s="466"/>
      <c r="R150" s="466"/>
      <c r="S150" s="466"/>
      <c r="T150" s="466"/>
      <c r="U150" s="466"/>
      <c r="V150" s="466"/>
      <c r="W150" s="466"/>
      <c r="X150" s="466"/>
      <c r="Y150" s="466"/>
      <c r="Z150" s="466"/>
      <c r="AA150" s="466"/>
      <c r="AB150" s="466"/>
      <c r="AC150" s="466"/>
      <c r="AD150" s="466"/>
      <c r="AE150" s="466"/>
      <c r="AF150" s="466"/>
      <c r="AG150" s="467"/>
      <c r="AH150" s="465"/>
      <c r="AI150" s="466"/>
      <c r="AJ150" s="466"/>
      <c r="AK150" s="466"/>
      <c r="AL150" s="466"/>
      <c r="AM150" s="467"/>
      <c r="AN150" s="444"/>
      <c r="AO150" s="444"/>
      <c r="AP150" s="444"/>
      <c r="AQ150" s="444"/>
      <c r="AR150" s="444"/>
      <c r="AS150" s="444"/>
      <c r="AT150" s="444"/>
      <c r="AU150" s="444"/>
      <c r="AV150" s="360"/>
      <c r="AW150" s="360"/>
      <c r="AX150" s="360"/>
      <c r="AY150" s="360"/>
      <c r="AZ150" s="360"/>
      <c r="BA150" s="360"/>
      <c r="BB150" s="360"/>
      <c r="BC150" s="360"/>
      <c r="BE150" s="232"/>
      <c r="BF150" s="232"/>
      <c r="BG150" s="233"/>
    </row>
    <row r="151" spans="1:60" ht="24.95" customHeight="1">
      <c r="A151" s="231"/>
      <c r="B151" s="232"/>
      <c r="C151" s="232"/>
      <c r="D151" s="436">
        <v>3</v>
      </c>
      <c r="E151" s="439" t="s">
        <v>521</v>
      </c>
      <c r="F151" s="440"/>
      <c r="G151" s="441"/>
      <c r="H151" s="441"/>
      <c r="I151" s="441"/>
      <c r="J151" s="441"/>
      <c r="K151" s="442"/>
      <c r="L151" s="459"/>
      <c r="M151" s="460"/>
      <c r="N151" s="460"/>
      <c r="O151" s="460"/>
      <c r="P151" s="460"/>
      <c r="Q151" s="460"/>
      <c r="R151" s="460"/>
      <c r="S151" s="460"/>
      <c r="T151" s="460"/>
      <c r="U151" s="460"/>
      <c r="V151" s="460"/>
      <c r="W151" s="460"/>
      <c r="X151" s="460"/>
      <c r="Y151" s="460"/>
      <c r="Z151" s="460"/>
      <c r="AA151" s="460"/>
      <c r="AB151" s="460"/>
      <c r="AC151" s="460"/>
      <c r="AD151" s="460"/>
      <c r="AE151" s="460"/>
      <c r="AF151" s="460"/>
      <c r="AG151" s="461"/>
      <c r="AH151" s="459"/>
      <c r="AI151" s="460"/>
      <c r="AJ151" s="460"/>
      <c r="AK151" s="460"/>
      <c r="AL151" s="460"/>
      <c r="AM151" s="461"/>
      <c r="AN151" s="444"/>
      <c r="AO151" s="444"/>
      <c r="AP151" s="444"/>
      <c r="AQ151" s="444"/>
      <c r="AR151" s="444"/>
      <c r="AS151" s="444"/>
      <c r="AT151" s="444"/>
      <c r="AU151" s="444"/>
      <c r="AV151" s="360"/>
      <c r="AW151" s="360"/>
      <c r="AX151" s="360"/>
      <c r="AY151" s="360"/>
      <c r="AZ151" s="360"/>
      <c r="BA151" s="360"/>
      <c r="BB151" s="360"/>
      <c r="BC151" s="360"/>
      <c r="BE151" s="232"/>
      <c r="BF151" s="232"/>
      <c r="BG151" s="233"/>
    </row>
    <row r="152" spans="1:60" ht="24.95" customHeight="1">
      <c r="A152" s="231"/>
      <c r="B152" s="232"/>
      <c r="C152" s="232"/>
      <c r="D152" s="436"/>
      <c r="E152" s="439" t="s">
        <v>522</v>
      </c>
      <c r="F152" s="440"/>
      <c r="G152" s="441"/>
      <c r="H152" s="441"/>
      <c r="I152" s="441"/>
      <c r="J152" s="441"/>
      <c r="K152" s="442"/>
      <c r="L152" s="462"/>
      <c r="M152" s="463"/>
      <c r="N152" s="463"/>
      <c r="O152" s="463"/>
      <c r="P152" s="463"/>
      <c r="Q152" s="463"/>
      <c r="R152" s="463"/>
      <c r="S152" s="463"/>
      <c r="T152" s="463"/>
      <c r="U152" s="463"/>
      <c r="V152" s="463"/>
      <c r="W152" s="463"/>
      <c r="X152" s="463"/>
      <c r="Y152" s="463"/>
      <c r="Z152" s="463"/>
      <c r="AA152" s="463"/>
      <c r="AB152" s="463"/>
      <c r="AC152" s="463"/>
      <c r="AD152" s="463"/>
      <c r="AE152" s="463"/>
      <c r="AF152" s="463"/>
      <c r="AG152" s="464"/>
      <c r="AH152" s="462"/>
      <c r="AI152" s="463"/>
      <c r="AJ152" s="463"/>
      <c r="AK152" s="463"/>
      <c r="AL152" s="463"/>
      <c r="AM152" s="464"/>
      <c r="AN152" s="444"/>
      <c r="AO152" s="444"/>
      <c r="AP152" s="444"/>
      <c r="AQ152" s="444"/>
      <c r="AR152" s="444"/>
      <c r="AS152" s="444"/>
      <c r="AT152" s="444"/>
      <c r="AU152" s="444"/>
      <c r="AV152" s="360"/>
      <c r="AW152" s="360"/>
      <c r="AX152" s="360"/>
      <c r="AY152" s="360"/>
      <c r="AZ152" s="360"/>
      <c r="BA152" s="360"/>
      <c r="BB152" s="360"/>
      <c r="BC152" s="360"/>
      <c r="BE152" s="232"/>
      <c r="BF152" s="232"/>
      <c r="BG152" s="233"/>
    </row>
    <row r="153" spans="1:60" ht="24.95" customHeight="1">
      <c r="A153" s="231"/>
      <c r="B153" s="232"/>
      <c r="C153" s="232"/>
      <c r="D153" s="436"/>
      <c r="E153" s="439" t="s">
        <v>523</v>
      </c>
      <c r="F153" s="440"/>
      <c r="G153" s="441"/>
      <c r="H153" s="441"/>
      <c r="I153" s="441"/>
      <c r="J153" s="441"/>
      <c r="K153" s="442"/>
      <c r="L153" s="465"/>
      <c r="M153" s="466"/>
      <c r="N153" s="466"/>
      <c r="O153" s="466"/>
      <c r="P153" s="466"/>
      <c r="Q153" s="466"/>
      <c r="R153" s="466"/>
      <c r="S153" s="466"/>
      <c r="T153" s="466"/>
      <c r="U153" s="466"/>
      <c r="V153" s="466"/>
      <c r="W153" s="466"/>
      <c r="X153" s="466"/>
      <c r="Y153" s="466"/>
      <c r="Z153" s="466"/>
      <c r="AA153" s="466"/>
      <c r="AB153" s="466"/>
      <c r="AC153" s="466"/>
      <c r="AD153" s="466"/>
      <c r="AE153" s="466"/>
      <c r="AF153" s="466"/>
      <c r="AG153" s="467"/>
      <c r="AH153" s="465"/>
      <c r="AI153" s="466"/>
      <c r="AJ153" s="466"/>
      <c r="AK153" s="466"/>
      <c r="AL153" s="466"/>
      <c r="AM153" s="467"/>
      <c r="AN153" s="444"/>
      <c r="AO153" s="444"/>
      <c r="AP153" s="444"/>
      <c r="AQ153" s="444"/>
      <c r="AR153" s="444"/>
      <c r="AS153" s="444"/>
      <c r="AT153" s="444"/>
      <c r="AU153" s="444"/>
      <c r="AV153" s="360"/>
      <c r="AW153" s="360"/>
      <c r="AX153" s="360"/>
      <c r="AY153" s="360"/>
      <c r="AZ153" s="360"/>
      <c r="BA153" s="360"/>
      <c r="BB153" s="360"/>
      <c r="BC153" s="360"/>
      <c r="BE153" s="232"/>
      <c r="BF153" s="232"/>
      <c r="BG153" s="233"/>
    </row>
    <row r="154" spans="1:60" ht="24.95" customHeight="1">
      <c r="A154" s="231"/>
      <c r="B154" s="232"/>
      <c r="C154" s="232"/>
      <c r="D154" s="436">
        <v>4</v>
      </c>
      <c r="E154" s="439" t="s">
        <v>521</v>
      </c>
      <c r="F154" s="440"/>
      <c r="G154" s="504"/>
      <c r="H154" s="504"/>
      <c r="I154" s="504"/>
      <c r="J154" s="504"/>
      <c r="K154" s="505"/>
      <c r="L154" s="444"/>
      <c r="M154" s="444"/>
      <c r="N154" s="444"/>
      <c r="O154" s="444"/>
      <c r="P154" s="444"/>
      <c r="Q154" s="444"/>
      <c r="R154" s="444"/>
      <c r="S154" s="444"/>
      <c r="T154" s="444"/>
      <c r="U154" s="444"/>
      <c r="V154" s="444"/>
      <c r="W154" s="444"/>
      <c r="X154" s="444"/>
      <c r="Y154" s="444"/>
      <c r="Z154" s="444"/>
      <c r="AA154" s="444"/>
      <c r="AB154" s="444"/>
      <c r="AC154" s="444"/>
      <c r="AD154" s="444"/>
      <c r="AE154" s="444"/>
      <c r="AF154" s="444"/>
      <c r="AG154" s="444"/>
      <c r="AH154" s="459"/>
      <c r="AI154" s="460"/>
      <c r="AJ154" s="460"/>
      <c r="AK154" s="460"/>
      <c r="AL154" s="460"/>
      <c r="AM154" s="461"/>
      <c r="AN154" s="444"/>
      <c r="AO154" s="444"/>
      <c r="AP154" s="444"/>
      <c r="AQ154" s="444"/>
      <c r="AR154" s="444"/>
      <c r="AS154" s="444"/>
      <c r="AT154" s="444"/>
      <c r="AU154" s="444"/>
      <c r="AV154" s="360"/>
      <c r="AW154" s="360"/>
      <c r="AX154" s="360"/>
      <c r="AY154" s="360"/>
      <c r="AZ154" s="360"/>
      <c r="BA154" s="360"/>
      <c r="BB154" s="360"/>
      <c r="BC154" s="360"/>
      <c r="BE154" s="232"/>
      <c r="BF154" s="232"/>
      <c r="BG154" s="233"/>
    </row>
    <row r="155" spans="1:60" ht="24.95" customHeight="1">
      <c r="A155" s="231"/>
      <c r="B155" s="232"/>
      <c r="C155" s="232"/>
      <c r="D155" s="436"/>
      <c r="E155" s="439" t="s">
        <v>522</v>
      </c>
      <c r="F155" s="440"/>
      <c r="G155" s="441"/>
      <c r="H155" s="441"/>
      <c r="I155" s="441"/>
      <c r="J155" s="441"/>
      <c r="K155" s="442"/>
      <c r="L155" s="444"/>
      <c r="M155" s="444"/>
      <c r="N155" s="444"/>
      <c r="O155" s="444"/>
      <c r="P155" s="444"/>
      <c r="Q155" s="444"/>
      <c r="R155" s="444"/>
      <c r="S155" s="444"/>
      <c r="T155" s="444"/>
      <c r="U155" s="444"/>
      <c r="V155" s="444"/>
      <c r="W155" s="444"/>
      <c r="X155" s="444"/>
      <c r="Y155" s="444"/>
      <c r="Z155" s="444"/>
      <c r="AA155" s="444"/>
      <c r="AB155" s="444"/>
      <c r="AC155" s="444"/>
      <c r="AD155" s="444"/>
      <c r="AE155" s="444"/>
      <c r="AF155" s="444"/>
      <c r="AG155" s="444"/>
      <c r="AH155" s="462"/>
      <c r="AI155" s="463"/>
      <c r="AJ155" s="463"/>
      <c r="AK155" s="463"/>
      <c r="AL155" s="463"/>
      <c r="AM155" s="464"/>
      <c r="AN155" s="444"/>
      <c r="AO155" s="444"/>
      <c r="AP155" s="444"/>
      <c r="AQ155" s="444"/>
      <c r="AR155" s="444"/>
      <c r="AS155" s="444"/>
      <c r="AT155" s="444"/>
      <c r="AU155" s="444"/>
      <c r="AV155" s="360"/>
      <c r="AW155" s="360"/>
      <c r="AX155" s="360"/>
      <c r="AY155" s="360"/>
      <c r="AZ155" s="360"/>
      <c r="BA155" s="360"/>
      <c r="BB155" s="360"/>
      <c r="BC155" s="360"/>
      <c r="BE155" s="232"/>
      <c r="BF155" s="232"/>
      <c r="BG155" s="233"/>
    </row>
    <row r="156" spans="1:60" ht="24.95" customHeight="1">
      <c r="A156" s="231"/>
      <c r="B156" s="232"/>
      <c r="C156" s="232"/>
      <c r="D156" s="436"/>
      <c r="E156" s="439" t="s">
        <v>523</v>
      </c>
      <c r="F156" s="440"/>
      <c r="G156" s="504"/>
      <c r="H156" s="504"/>
      <c r="I156" s="504"/>
      <c r="J156" s="504"/>
      <c r="K156" s="505"/>
      <c r="L156" s="444"/>
      <c r="M156" s="444"/>
      <c r="N156" s="444"/>
      <c r="O156" s="444"/>
      <c r="P156" s="444"/>
      <c r="Q156" s="444"/>
      <c r="R156" s="444"/>
      <c r="S156" s="444"/>
      <c r="T156" s="444"/>
      <c r="U156" s="444"/>
      <c r="V156" s="444"/>
      <c r="W156" s="444"/>
      <c r="X156" s="444"/>
      <c r="Y156" s="444"/>
      <c r="Z156" s="444"/>
      <c r="AA156" s="444"/>
      <c r="AB156" s="444"/>
      <c r="AC156" s="444"/>
      <c r="AD156" s="444"/>
      <c r="AE156" s="444"/>
      <c r="AF156" s="444"/>
      <c r="AG156" s="444"/>
      <c r="AH156" s="465"/>
      <c r="AI156" s="466"/>
      <c r="AJ156" s="466"/>
      <c r="AK156" s="466"/>
      <c r="AL156" s="466"/>
      <c r="AM156" s="467"/>
      <c r="AN156" s="444"/>
      <c r="AO156" s="444"/>
      <c r="AP156" s="444"/>
      <c r="AQ156" s="444"/>
      <c r="AR156" s="444"/>
      <c r="AS156" s="444"/>
      <c r="AT156" s="444"/>
      <c r="AU156" s="444"/>
      <c r="AV156" s="360"/>
      <c r="AW156" s="360"/>
      <c r="AX156" s="360"/>
      <c r="AY156" s="360"/>
      <c r="AZ156" s="360"/>
      <c r="BA156" s="360"/>
      <c r="BB156" s="360"/>
      <c r="BC156" s="360"/>
      <c r="BE156" s="232"/>
      <c r="BF156" s="232"/>
      <c r="BG156" s="233"/>
    </row>
    <row r="157" spans="1:60" s="234" customFormat="1" ht="11.25" customHeight="1">
      <c r="A157" s="236"/>
      <c r="D157" s="271"/>
      <c r="E157" s="219"/>
      <c r="F157" s="219"/>
      <c r="G157" s="574"/>
      <c r="H157" s="574"/>
      <c r="I157" s="574"/>
      <c r="J157" s="574"/>
      <c r="K157" s="574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  <c r="AH157" s="246"/>
      <c r="AI157" s="246"/>
      <c r="AJ157" s="246"/>
      <c r="AK157" s="246"/>
      <c r="AL157" s="246"/>
      <c r="AM157" s="246"/>
      <c r="AN157" s="246"/>
      <c r="AO157" s="246"/>
      <c r="AP157" s="246"/>
      <c r="AQ157" s="246"/>
      <c r="AR157" s="246"/>
      <c r="AS157" s="246"/>
      <c r="AT157" s="246"/>
      <c r="AU157" s="246"/>
      <c r="AV157" s="246"/>
      <c r="AW157" s="246"/>
      <c r="AX157" s="246"/>
      <c r="AY157" s="246"/>
      <c r="AZ157" s="246"/>
      <c r="BA157" s="246"/>
      <c r="BB157" s="246"/>
      <c r="BC157" s="246"/>
      <c r="BD157" s="246"/>
      <c r="BG157" s="235"/>
    </row>
    <row r="158" spans="1:60" s="262" customFormat="1" ht="13.5" customHeight="1" thickBot="1">
      <c r="A158" s="236"/>
      <c r="B158" s="234"/>
      <c r="C158" s="234"/>
      <c r="D158" s="271"/>
      <c r="E158" s="219"/>
      <c r="F158" s="219"/>
      <c r="G158" s="219"/>
      <c r="H158" s="387"/>
      <c r="I158" s="387"/>
      <c r="J158" s="387"/>
      <c r="K158" s="387"/>
      <c r="L158" s="246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60"/>
      <c r="AF158" s="260"/>
      <c r="AG158" s="260"/>
      <c r="AH158" s="260"/>
      <c r="AI158" s="260"/>
      <c r="AJ158" s="260"/>
      <c r="AK158" s="260"/>
      <c r="AL158" s="260"/>
      <c r="AM158" s="260"/>
      <c r="AN158" s="260"/>
      <c r="AO158" s="260"/>
      <c r="AP158" s="260"/>
      <c r="AQ158" s="260"/>
      <c r="AR158" s="260"/>
      <c r="AS158" s="260"/>
      <c r="AT158" s="260"/>
      <c r="AU158" s="260"/>
      <c r="AV158" s="260"/>
      <c r="AW158" s="272"/>
      <c r="AX158" s="272"/>
      <c r="AY158" s="272"/>
      <c r="AZ158" s="272"/>
      <c r="BA158" s="272"/>
      <c r="BB158" s="272"/>
      <c r="BC158" s="272"/>
      <c r="BD158" s="272"/>
      <c r="BE158" s="234"/>
      <c r="BF158" s="234"/>
      <c r="BG158" s="235"/>
    </row>
    <row r="159" spans="1:60" ht="33.75" customHeight="1" thickBot="1">
      <c r="A159" s="433" t="s">
        <v>836</v>
      </c>
      <c r="B159" s="434"/>
      <c r="C159" s="434"/>
      <c r="D159" s="434"/>
      <c r="E159" s="434"/>
      <c r="F159" s="434"/>
      <c r="G159" s="434"/>
      <c r="H159" s="434"/>
      <c r="I159" s="434"/>
      <c r="J159" s="434"/>
      <c r="K159" s="434"/>
      <c r="L159" s="434"/>
      <c r="M159" s="434"/>
      <c r="N159" s="434"/>
      <c r="O159" s="434"/>
      <c r="P159" s="434"/>
      <c r="Q159" s="434"/>
      <c r="R159" s="434"/>
      <c r="S159" s="434"/>
      <c r="T159" s="434"/>
      <c r="U159" s="434"/>
      <c r="V159" s="434"/>
      <c r="W159" s="434"/>
      <c r="X159" s="434"/>
      <c r="Y159" s="434"/>
      <c r="Z159" s="434"/>
      <c r="AA159" s="434"/>
      <c r="AB159" s="434"/>
      <c r="AC159" s="434"/>
      <c r="AD159" s="434"/>
      <c r="AE159" s="434"/>
      <c r="AF159" s="434"/>
      <c r="AG159" s="434"/>
      <c r="AH159" s="434"/>
      <c r="AI159" s="434"/>
      <c r="AJ159" s="434"/>
      <c r="AK159" s="434"/>
      <c r="AL159" s="434"/>
      <c r="AM159" s="434"/>
      <c r="AN159" s="434"/>
      <c r="AO159" s="434"/>
      <c r="AP159" s="434"/>
      <c r="AQ159" s="434"/>
      <c r="AR159" s="434"/>
      <c r="AS159" s="434"/>
      <c r="AT159" s="434"/>
      <c r="AU159" s="434"/>
      <c r="AV159" s="434"/>
      <c r="AW159" s="434"/>
      <c r="AX159" s="434"/>
      <c r="AY159" s="434"/>
      <c r="AZ159" s="434"/>
      <c r="BA159" s="434"/>
      <c r="BB159" s="434"/>
      <c r="BC159" s="434"/>
      <c r="BD159" s="434"/>
      <c r="BE159" s="434"/>
      <c r="BF159" s="434"/>
      <c r="BG159" s="435"/>
    </row>
    <row r="160" spans="1:60" s="262" customFormat="1" ht="14.45" customHeight="1">
      <c r="A160" s="222"/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0"/>
      <c r="BE160" s="220"/>
      <c r="BF160" s="220"/>
      <c r="BG160" s="225"/>
      <c r="BH160" s="230"/>
    </row>
    <row r="161" spans="1:68" s="262" customFormat="1" ht="14.45" customHeight="1">
      <c r="A161" s="222"/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0"/>
      <c r="AP161" s="220"/>
      <c r="AQ161" s="220"/>
      <c r="AR161" s="220"/>
      <c r="AS161" s="220"/>
      <c r="AT161" s="220"/>
      <c r="AU161" s="220"/>
      <c r="AV161" s="220"/>
      <c r="AW161" s="220"/>
      <c r="AX161" s="220"/>
      <c r="AY161" s="220"/>
      <c r="AZ161" s="220"/>
      <c r="BA161" s="220"/>
      <c r="BB161" s="220"/>
      <c r="BC161" s="220"/>
      <c r="BD161" s="220"/>
      <c r="BE161" s="220"/>
      <c r="BF161" s="220"/>
      <c r="BG161" s="233"/>
      <c r="BH161" s="230"/>
    </row>
    <row r="162" spans="1:68" s="262" customFormat="1" ht="14.45" customHeight="1">
      <c r="A162" s="222"/>
      <c r="B162" s="220"/>
      <c r="C162" s="220"/>
      <c r="D162" s="575" t="s">
        <v>256</v>
      </c>
      <c r="E162" s="576"/>
      <c r="F162" s="576"/>
      <c r="G162" s="576"/>
      <c r="H162" s="576"/>
      <c r="I162" s="576"/>
      <c r="J162" s="576"/>
      <c r="K162" s="577"/>
      <c r="L162" s="575" t="s">
        <v>835</v>
      </c>
      <c r="M162" s="576"/>
      <c r="N162" s="576"/>
      <c r="O162" s="576"/>
      <c r="P162" s="576"/>
      <c r="Q162" s="576"/>
      <c r="R162" s="576"/>
      <c r="S162" s="576"/>
      <c r="T162" s="576"/>
      <c r="U162" s="576"/>
      <c r="V162" s="576"/>
      <c r="W162" s="576"/>
      <c r="X162" s="576"/>
      <c r="Y162" s="576"/>
      <c r="Z162" s="576"/>
      <c r="AA162" s="576"/>
      <c r="AB162" s="576"/>
      <c r="AC162" s="576"/>
      <c r="AD162" s="577"/>
      <c r="AE162" s="443" t="s">
        <v>524</v>
      </c>
      <c r="AF162" s="443"/>
      <c r="AG162" s="443"/>
      <c r="AH162" s="443"/>
      <c r="AI162" s="443"/>
      <c r="AJ162" s="443"/>
      <c r="AK162" s="443"/>
      <c r="AL162" s="443"/>
      <c r="AM162" s="443"/>
      <c r="AN162" s="443"/>
      <c r="AO162" s="443"/>
      <c r="AP162" s="443"/>
      <c r="AQ162" s="443"/>
      <c r="AR162" s="443"/>
      <c r="AS162" s="443"/>
      <c r="AT162" s="443"/>
      <c r="AU162" s="443"/>
      <c r="AV162" s="443"/>
      <c r="AW162" s="443"/>
      <c r="AX162" s="443"/>
      <c r="AY162" s="443"/>
      <c r="AZ162" s="443"/>
      <c r="BA162" s="443"/>
      <c r="BB162" s="349"/>
      <c r="BC162" s="349"/>
      <c r="BD162" s="349"/>
      <c r="BE162" s="349"/>
      <c r="BF162" s="349"/>
      <c r="BG162" s="233"/>
      <c r="BH162" s="230"/>
    </row>
    <row r="163" spans="1:68" s="262" customFormat="1" ht="14.45" customHeight="1">
      <c r="A163" s="222"/>
      <c r="B163" s="220"/>
      <c r="C163" s="220"/>
      <c r="D163" s="503" t="str">
        <f>D22</f>
        <v xml:space="preserve">  </v>
      </c>
      <c r="E163" s="503"/>
      <c r="F163" s="503"/>
      <c r="G163" s="503"/>
      <c r="H163" s="503"/>
      <c r="I163" s="503"/>
      <c r="J163" s="503"/>
      <c r="K163" s="503"/>
      <c r="L163" s="444"/>
      <c r="M163" s="444"/>
      <c r="N163" s="444"/>
      <c r="O163" s="444"/>
      <c r="P163" s="444"/>
      <c r="Q163" s="444"/>
      <c r="R163" s="444"/>
      <c r="S163" s="444"/>
      <c r="T163" s="444"/>
      <c r="U163" s="444"/>
      <c r="V163" s="444"/>
      <c r="W163" s="444"/>
      <c r="X163" s="444"/>
      <c r="Y163" s="444"/>
      <c r="Z163" s="444"/>
      <c r="AA163" s="444"/>
      <c r="AB163" s="444"/>
      <c r="AC163" s="444"/>
      <c r="AD163" s="444"/>
      <c r="AE163" s="444"/>
      <c r="AF163" s="444"/>
      <c r="AG163" s="444"/>
      <c r="AH163" s="444"/>
      <c r="AI163" s="444"/>
      <c r="AJ163" s="444"/>
      <c r="AK163" s="444"/>
      <c r="AL163" s="444"/>
      <c r="AM163" s="444"/>
      <c r="AN163" s="444"/>
      <c r="AO163" s="444"/>
      <c r="AP163" s="444"/>
      <c r="AQ163" s="444"/>
      <c r="AR163" s="444"/>
      <c r="AS163" s="444"/>
      <c r="AT163" s="444"/>
      <c r="AU163" s="444"/>
      <c r="AV163" s="444"/>
      <c r="AW163" s="444"/>
      <c r="AX163" s="444"/>
      <c r="AY163" s="444"/>
      <c r="AZ163" s="444"/>
      <c r="BA163" s="444"/>
      <c r="BB163" s="329"/>
      <c r="BC163" s="329"/>
      <c r="BD163" s="329"/>
      <c r="BE163" s="329"/>
      <c r="BF163" s="329"/>
      <c r="BG163" s="233"/>
      <c r="BH163" s="230"/>
    </row>
    <row r="164" spans="1:68" s="262" customFormat="1" ht="14.45" customHeight="1">
      <c r="A164" s="222"/>
      <c r="B164" s="220"/>
      <c r="C164" s="220"/>
      <c r="D164" s="503"/>
      <c r="E164" s="503"/>
      <c r="F164" s="503"/>
      <c r="G164" s="503"/>
      <c r="H164" s="503"/>
      <c r="I164" s="503"/>
      <c r="J164" s="503"/>
      <c r="K164" s="503"/>
      <c r="L164" s="444"/>
      <c r="M164" s="444"/>
      <c r="N164" s="444"/>
      <c r="O164" s="444"/>
      <c r="P164" s="444"/>
      <c r="Q164" s="444"/>
      <c r="R164" s="444"/>
      <c r="S164" s="444"/>
      <c r="T164" s="444"/>
      <c r="U164" s="444"/>
      <c r="V164" s="444"/>
      <c r="W164" s="444"/>
      <c r="X164" s="444"/>
      <c r="Y164" s="444"/>
      <c r="Z164" s="444"/>
      <c r="AA164" s="444"/>
      <c r="AB164" s="444"/>
      <c r="AC164" s="444"/>
      <c r="AD164" s="444"/>
      <c r="AE164" s="444"/>
      <c r="AF164" s="444"/>
      <c r="AG164" s="444"/>
      <c r="AH164" s="444"/>
      <c r="AI164" s="444"/>
      <c r="AJ164" s="444"/>
      <c r="AK164" s="444"/>
      <c r="AL164" s="444"/>
      <c r="AM164" s="444"/>
      <c r="AN164" s="444"/>
      <c r="AO164" s="444"/>
      <c r="AP164" s="444"/>
      <c r="AQ164" s="444"/>
      <c r="AR164" s="444"/>
      <c r="AS164" s="444"/>
      <c r="AT164" s="444"/>
      <c r="AU164" s="444"/>
      <c r="AV164" s="444"/>
      <c r="AW164" s="444"/>
      <c r="AX164" s="444"/>
      <c r="AY164" s="444"/>
      <c r="AZ164" s="444"/>
      <c r="BA164" s="444"/>
      <c r="BB164" s="329"/>
      <c r="BC164" s="329"/>
      <c r="BD164" s="329"/>
      <c r="BE164" s="329"/>
      <c r="BF164" s="329"/>
      <c r="BG164" s="233"/>
      <c r="BH164" s="230"/>
    </row>
    <row r="165" spans="1:68" s="262" customFormat="1" ht="14.45" customHeight="1">
      <c r="A165" s="222"/>
      <c r="B165" s="220"/>
      <c r="C165" s="220"/>
      <c r="D165" s="503"/>
      <c r="E165" s="503"/>
      <c r="F165" s="503"/>
      <c r="G165" s="503"/>
      <c r="H165" s="503"/>
      <c r="I165" s="503"/>
      <c r="J165" s="503"/>
      <c r="K165" s="503"/>
      <c r="L165" s="444"/>
      <c r="M165" s="444"/>
      <c r="N165" s="444"/>
      <c r="O165" s="444"/>
      <c r="P165" s="444"/>
      <c r="Q165" s="444"/>
      <c r="R165" s="444"/>
      <c r="S165" s="444"/>
      <c r="T165" s="444"/>
      <c r="U165" s="444"/>
      <c r="V165" s="444"/>
      <c r="W165" s="444"/>
      <c r="X165" s="444"/>
      <c r="Y165" s="444"/>
      <c r="Z165" s="444"/>
      <c r="AA165" s="444"/>
      <c r="AB165" s="444"/>
      <c r="AC165" s="444"/>
      <c r="AD165" s="444"/>
      <c r="AE165" s="444"/>
      <c r="AF165" s="444"/>
      <c r="AG165" s="444"/>
      <c r="AH165" s="444"/>
      <c r="AI165" s="444"/>
      <c r="AJ165" s="444"/>
      <c r="AK165" s="444"/>
      <c r="AL165" s="444"/>
      <c r="AM165" s="444"/>
      <c r="AN165" s="444"/>
      <c r="AO165" s="444"/>
      <c r="AP165" s="444"/>
      <c r="AQ165" s="444"/>
      <c r="AR165" s="444"/>
      <c r="AS165" s="444"/>
      <c r="AT165" s="444"/>
      <c r="AU165" s="444"/>
      <c r="AV165" s="444"/>
      <c r="AW165" s="444"/>
      <c r="AX165" s="444"/>
      <c r="AY165" s="444"/>
      <c r="AZ165" s="444"/>
      <c r="BA165" s="444"/>
      <c r="BB165" s="329"/>
      <c r="BC165" s="329"/>
      <c r="BD165" s="329"/>
      <c r="BE165" s="329"/>
      <c r="BF165" s="329"/>
      <c r="BG165" s="233"/>
      <c r="BH165" s="230"/>
    </row>
    <row r="166" spans="1:68" s="234" customFormat="1" ht="14.45" customHeight="1">
      <c r="A166" s="222"/>
      <c r="B166" s="220"/>
      <c r="C166" s="22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0"/>
      <c r="AY166" s="220"/>
      <c r="AZ166" s="220"/>
      <c r="BA166" s="220"/>
      <c r="BB166" s="220"/>
      <c r="BC166" s="220"/>
      <c r="BD166" s="220"/>
      <c r="BE166" s="220"/>
      <c r="BF166" s="220"/>
      <c r="BG166" s="233"/>
      <c r="BH166" s="230"/>
    </row>
    <row r="167" spans="1:68" ht="31.5" customHeight="1" thickBot="1">
      <c r="A167" s="256"/>
      <c r="B167" s="257"/>
      <c r="C167" s="257"/>
      <c r="D167" s="257"/>
      <c r="E167" s="257"/>
      <c r="F167" s="257"/>
      <c r="G167" s="257"/>
      <c r="H167" s="257"/>
      <c r="I167" s="257"/>
      <c r="J167" s="257"/>
      <c r="K167" s="257"/>
      <c r="L167" s="257"/>
      <c r="M167" s="257"/>
      <c r="N167" s="257"/>
      <c r="O167" s="257"/>
      <c r="P167" s="257"/>
      <c r="Q167" s="257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57"/>
      <c r="AC167" s="257"/>
      <c r="AD167" s="257"/>
      <c r="AE167" s="257"/>
      <c r="AF167" s="257"/>
      <c r="AG167" s="257"/>
      <c r="AH167" s="257"/>
      <c r="AI167" s="257"/>
      <c r="AJ167" s="257"/>
      <c r="AK167" s="257"/>
      <c r="AL167" s="257"/>
      <c r="AM167" s="257"/>
      <c r="AN167" s="257"/>
      <c r="AO167" s="257"/>
      <c r="AP167" s="257"/>
      <c r="AQ167" s="257"/>
      <c r="AR167" s="257"/>
      <c r="AS167" s="257"/>
      <c r="AT167" s="257"/>
      <c r="AU167" s="257"/>
      <c r="AV167" s="257"/>
      <c r="AW167" s="257"/>
      <c r="AX167" s="257"/>
      <c r="AY167" s="257"/>
      <c r="AZ167" s="257"/>
      <c r="BA167" s="257"/>
      <c r="BB167" s="257"/>
      <c r="BC167" s="257"/>
      <c r="BD167" s="257"/>
      <c r="BE167" s="257"/>
      <c r="BF167" s="257"/>
      <c r="BG167" s="259"/>
      <c r="BH167" s="262"/>
    </row>
    <row r="168" spans="1:68" ht="33.75" customHeight="1" thickBot="1">
      <c r="A168" s="433" t="s">
        <v>830</v>
      </c>
      <c r="B168" s="434"/>
      <c r="C168" s="434"/>
      <c r="D168" s="434"/>
      <c r="E168" s="434"/>
      <c r="F168" s="434"/>
      <c r="G168" s="434"/>
      <c r="H168" s="434"/>
      <c r="I168" s="434"/>
      <c r="J168" s="434"/>
      <c r="K168" s="434"/>
      <c r="L168" s="434"/>
      <c r="M168" s="434"/>
      <c r="N168" s="434"/>
      <c r="O168" s="434"/>
      <c r="P168" s="434"/>
      <c r="Q168" s="434"/>
      <c r="R168" s="434"/>
      <c r="S168" s="434"/>
      <c r="T168" s="434"/>
      <c r="U168" s="434"/>
      <c r="V168" s="434"/>
      <c r="W168" s="434"/>
      <c r="X168" s="434"/>
      <c r="Y168" s="434"/>
      <c r="Z168" s="434"/>
      <c r="AA168" s="434"/>
      <c r="AB168" s="434"/>
      <c r="AC168" s="434"/>
      <c r="AD168" s="434"/>
      <c r="AE168" s="434"/>
      <c r="AF168" s="434"/>
      <c r="AG168" s="434"/>
      <c r="AH168" s="434"/>
      <c r="AI168" s="434"/>
      <c r="AJ168" s="434"/>
      <c r="AK168" s="434"/>
      <c r="AL168" s="434"/>
      <c r="AM168" s="434"/>
      <c r="AN168" s="434"/>
      <c r="AO168" s="434"/>
      <c r="AP168" s="434"/>
      <c r="AQ168" s="434"/>
      <c r="AR168" s="434"/>
      <c r="AS168" s="434"/>
      <c r="AT168" s="434"/>
      <c r="AU168" s="434"/>
      <c r="AV168" s="434"/>
      <c r="AW168" s="434"/>
      <c r="AX168" s="434"/>
      <c r="AY168" s="434"/>
      <c r="AZ168" s="434"/>
      <c r="BA168" s="434"/>
      <c r="BB168" s="434"/>
      <c r="BC168" s="434"/>
      <c r="BD168" s="434"/>
      <c r="BE168" s="434"/>
      <c r="BF168" s="434"/>
      <c r="BG168" s="435"/>
    </row>
    <row r="169" spans="1:68">
      <c r="A169" s="231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2"/>
      <c r="Z169" s="232"/>
      <c r="AA169" s="232"/>
      <c r="AB169" s="232"/>
      <c r="AC169" s="232"/>
      <c r="AD169" s="232"/>
      <c r="AE169" s="232"/>
      <c r="AF169" s="232"/>
      <c r="AG169" s="232"/>
      <c r="AH169" s="232"/>
      <c r="AI169" s="232"/>
      <c r="AJ169" s="232"/>
      <c r="AK169" s="232"/>
      <c r="AL169" s="232"/>
      <c r="AM169" s="232"/>
      <c r="AN169" s="232"/>
      <c r="AO169" s="232"/>
      <c r="AP169" s="232"/>
      <c r="AQ169" s="232"/>
      <c r="AR169" s="232"/>
      <c r="AS169" s="232"/>
      <c r="AT169" s="232"/>
      <c r="AU169" s="232"/>
      <c r="AV169" s="232"/>
      <c r="AW169" s="232"/>
      <c r="AX169" s="232"/>
      <c r="AY169" s="232"/>
      <c r="AZ169" s="232"/>
      <c r="BA169" s="232"/>
      <c r="BB169" s="232"/>
      <c r="BC169" s="232"/>
      <c r="BD169" s="232"/>
      <c r="BE169" s="232"/>
      <c r="BF169" s="232"/>
      <c r="BG169" s="233"/>
      <c r="BM169" s="262"/>
      <c r="BN169" s="262"/>
    </row>
    <row r="170" spans="1:68">
      <c r="A170" s="231"/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/>
      <c r="Z170" s="232"/>
      <c r="AA170" s="232"/>
      <c r="AB170" s="232"/>
      <c r="AC170" s="232"/>
      <c r="AD170" s="232"/>
      <c r="AE170" s="232"/>
      <c r="AF170" s="232"/>
      <c r="AG170" s="232"/>
      <c r="AH170" s="232"/>
      <c r="AI170" s="232"/>
      <c r="AJ170" s="232"/>
      <c r="AK170" s="232"/>
      <c r="AL170" s="232"/>
      <c r="AM170" s="232"/>
      <c r="AN170" s="232"/>
      <c r="AO170" s="232"/>
      <c r="AP170" s="232"/>
      <c r="AQ170" s="232"/>
      <c r="AR170" s="232"/>
      <c r="AS170" s="232"/>
      <c r="AT170" s="232"/>
      <c r="AU170" s="232"/>
      <c r="AV170" s="232"/>
      <c r="AW170" s="232"/>
      <c r="AX170" s="232"/>
      <c r="AY170" s="232"/>
      <c r="AZ170" s="232"/>
      <c r="BA170" s="232"/>
      <c r="BB170" s="232"/>
      <c r="BC170" s="232"/>
      <c r="BD170" s="232"/>
      <c r="BE170" s="232"/>
      <c r="BF170" s="232"/>
      <c r="BG170" s="233"/>
      <c r="BM170" s="262"/>
      <c r="BN170" s="262"/>
    </row>
    <row r="171" spans="1:68" ht="15" customHeight="1">
      <c r="A171" s="231"/>
      <c r="B171" s="232"/>
      <c r="C171" s="232"/>
      <c r="G171" s="443" t="s">
        <v>256</v>
      </c>
      <c r="H171" s="443"/>
      <c r="I171" s="443"/>
      <c r="J171" s="443"/>
      <c r="K171" s="443"/>
      <c r="L171" s="443"/>
      <c r="M171" s="443"/>
      <c r="N171" s="443"/>
      <c r="O171" s="445" t="s">
        <v>834</v>
      </c>
      <c r="P171" s="446"/>
      <c r="Q171" s="446"/>
      <c r="R171" s="446"/>
      <c r="S171" s="446"/>
      <c r="T171" s="446"/>
      <c r="U171" s="446"/>
      <c r="V171" s="446"/>
      <c r="W171" s="446"/>
      <c r="X171" s="446"/>
      <c r="Y171" s="446"/>
      <c r="Z171" s="446"/>
      <c r="AA171" s="446"/>
      <c r="AB171" s="446"/>
      <c r="AC171" s="446"/>
      <c r="AD171" s="446"/>
      <c r="AE171" s="446"/>
      <c r="AF171" s="446"/>
      <c r="AG171" s="446"/>
      <c r="AH171" s="446"/>
      <c r="AI171" s="446"/>
      <c r="AJ171" s="447"/>
      <c r="AK171" s="445" t="s">
        <v>262</v>
      </c>
      <c r="AL171" s="446"/>
      <c r="AM171" s="446"/>
      <c r="AN171" s="446"/>
      <c r="AO171" s="446"/>
      <c r="AP171" s="446"/>
      <c r="AQ171" s="446"/>
      <c r="AR171" s="447"/>
      <c r="AS171" s="232"/>
      <c r="AT171" s="232"/>
      <c r="AU171" s="232"/>
      <c r="AV171" s="232"/>
      <c r="AW171" s="232"/>
      <c r="AX171" s="232"/>
      <c r="AY171" s="232"/>
      <c r="AZ171" s="232"/>
      <c r="BA171" s="232"/>
      <c r="BB171" s="232"/>
      <c r="BC171" s="232"/>
      <c r="BD171" s="232"/>
      <c r="BE171" s="232"/>
      <c r="BF171" s="232"/>
      <c r="BG171" s="233"/>
      <c r="BL171" s="234"/>
      <c r="BM171" s="234"/>
      <c r="BN171" s="234"/>
      <c r="BO171" s="232"/>
      <c r="BP171" s="232"/>
    </row>
    <row r="172" spans="1:68" ht="15" customHeight="1">
      <c r="A172" s="231"/>
      <c r="B172" s="232"/>
      <c r="C172" s="232"/>
      <c r="G172" s="503" t="str">
        <f>D22</f>
        <v xml:space="preserve">  </v>
      </c>
      <c r="H172" s="503"/>
      <c r="I172" s="503"/>
      <c r="J172" s="503"/>
      <c r="K172" s="503"/>
      <c r="L172" s="503"/>
      <c r="M172" s="503"/>
      <c r="N172" s="503"/>
      <c r="O172" s="444"/>
      <c r="P172" s="444"/>
      <c r="Q172" s="444"/>
      <c r="R172" s="444"/>
      <c r="S172" s="444"/>
      <c r="T172" s="444"/>
      <c r="U172" s="444"/>
      <c r="V172" s="444"/>
      <c r="W172" s="444"/>
      <c r="X172" s="444"/>
      <c r="Y172" s="444"/>
      <c r="Z172" s="444"/>
      <c r="AA172" s="444"/>
      <c r="AB172" s="444"/>
      <c r="AC172" s="444"/>
      <c r="AD172" s="444"/>
      <c r="AE172" s="444"/>
      <c r="AF172" s="444"/>
      <c r="AG172" s="444"/>
      <c r="AH172" s="444"/>
      <c r="AI172" s="444"/>
      <c r="AJ172" s="444"/>
      <c r="AK172" s="459"/>
      <c r="AL172" s="460"/>
      <c r="AM172" s="460"/>
      <c r="AN172" s="460"/>
      <c r="AO172" s="460"/>
      <c r="AP172" s="460"/>
      <c r="AQ172" s="460"/>
      <c r="AR172" s="461"/>
      <c r="AS172" s="232"/>
      <c r="AT172" s="232"/>
      <c r="AU172" s="232"/>
      <c r="AV172" s="232"/>
      <c r="AW172" s="232"/>
      <c r="AX172" s="232"/>
      <c r="AY172" s="232"/>
      <c r="AZ172" s="232"/>
      <c r="BA172" s="232"/>
      <c r="BB172" s="232"/>
      <c r="BC172" s="232"/>
      <c r="BD172" s="232"/>
      <c r="BE172" s="232"/>
      <c r="BF172" s="232"/>
      <c r="BG172" s="233"/>
      <c r="BL172" s="234"/>
      <c r="BM172" s="234"/>
      <c r="BN172" s="234"/>
      <c r="BO172" s="232"/>
      <c r="BP172" s="232"/>
    </row>
    <row r="173" spans="1:68">
      <c r="A173" s="231"/>
      <c r="B173" s="232"/>
      <c r="C173" s="232"/>
      <c r="G173" s="503"/>
      <c r="H173" s="503"/>
      <c r="I173" s="503"/>
      <c r="J173" s="503"/>
      <c r="K173" s="503"/>
      <c r="L173" s="503"/>
      <c r="M173" s="503"/>
      <c r="N173" s="503"/>
      <c r="O173" s="444"/>
      <c r="P173" s="444"/>
      <c r="Q173" s="444"/>
      <c r="R173" s="444"/>
      <c r="S173" s="444"/>
      <c r="T173" s="444"/>
      <c r="U173" s="444"/>
      <c r="V173" s="444"/>
      <c r="W173" s="444"/>
      <c r="X173" s="444"/>
      <c r="Y173" s="444"/>
      <c r="Z173" s="444"/>
      <c r="AA173" s="444"/>
      <c r="AB173" s="444"/>
      <c r="AC173" s="444"/>
      <c r="AD173" s="444"/>
      <c r="AE173" s="444"/>
      <c r="AF173" s="444"/>
      <c r="AG173" s="444"/>
      <c r="AH173" s="444"/>
      <c r="AI173" s="444"/>
      <c r="AJ173" s="444"/>
      <c r="AK173" s="465"/>
      <c r="AL173" s="466"/>
      <c r="AM173" s="466"/>
      <c r="AN173" s="466"/>
      <c r="AO173" s="466"/>
      <c r="AP173" s="466"/>
      <c r="AQ173" s="466"/>
      <c r="AR173" s="467"/>
      <c r="AS173" s="232"/>
      <c r="AT173" s="232"/>
      <c r="AU173" s="232"/>
      <c r="AV173" s="232"/>
      <c r="AW173" s="232"/>
      <c r="AX173" s="232"/>
      <c r="AY173" s="232"/>
      <c r="AZ173" s="232"/>
      <c r="BA173" s="232"/>
      <c r="BB173" s="232"/>
      <c r="BC173" s="232"/>
      <c r="BD173" s="232"/>
      <c r="BE173" s="232"/>
      <c r="BF173" s="232"/>
      <c r="BG173" s="233"/>
      <c r="BL173" s="234"/>
      <c r="BM173" s="234"/>
      <c r="BN173" s="234"/>
      <c r="BO173" s="232"/>
      <c r="BP173" s="232"/>
    </row>
    <row r="174" spans="1:68">
      <c r="A174" s="231"/>
      <c r="B174" s="232"/>
      <c r="C174" s="232"/>
      <c r="G174" s="503"/>
      <c r="H174" s="503"/>
      <c r="I174" s="503"/>
      <c r="J174" s="503"/>
      <c r="K174" s="503"/>
      <c r="L174" s="503"/>
      <c r="M174" s="503"/>
      <c r="N174" s="503"/>
      <c r="O174" s="444"/>
      <c r="P174" s="444"/>
      <c r="Q174" s="444"/>
      <c r="R174" s="444"/>
      <c r="S174" s="444"/>
      <c r="T174" s="444"/>
      <c r="U174" s="444"/>
      <c r="V174" s="444"/>
      <c r="W174" s="444"/>
      <c r="X174" s="444"/>
      <c r="Y174" s="444"/>
      <c r="Z174" s="444"/>
      <c r="AA174" s="444"/>
      <c r="AB174" s="444"/>
      <c r="AC174" s="444"/>
      <c r="AD174" s="444"/>
      <c r="AE174" s="444"/>
      <c r="AF174" s="444"/>
      <c r="AG174" s="444"/>
      <c r="AH174" s="444"/>
      <c r="AI174" s="444"/>
      <c r="AJ174" s="444"/>
      <c r="AK174" s="459"/>
      <c r="AL174" s="460"/>
      <c r="AM174" s="460"/>
      <c r="AN174" s="460"/>
      <c r="AO174" s="460"/>
      <c r="AP174" s="460"/>
      <c r="AQ174" s="460"/>
      <c r="AR174" s="461"/>
      <c r="AS174" s="232"/>
      <c r="AT174" s="232"/>
      <c r="AU174" s="232"/>
      <c r="AV174" s="232"/>
      <c r="AW174" s="232"/>
      <c r="AX174" s="232"/>
      <c r="AY174" s="232"/>
      <c r="AZ174" s="232"/>
      <c r="BA174" s="232"/>
      <c r="BB174" s="232"/>
      <c r="BC174" s="232"/>
      <c r="BD174" s="232"/>
      <c r="BE174" s="232"/>
      <c r="BF174" s="232"/>
      <c r="BG174" s="233"/>
      <c r="BL174" s="234"/>
      <c r="BM174" s="234"/>
      <c r="BN174" s="234"/>
      <c r="BO174" s="232"/>
      <c r="BP174" s="232"/>
    </row>
    <row r="175" spans="1:68">
      <c r="A175" s="231"/>
      <c r="B175" s="232"/>
      <c r="C175" s="232"/>
      <c r="G175" s="503"/>
      <c r="H175" s="503"/>
      <c r="I175" s="503"/>
      <c r="J175" s="503"/>
      <c r="K175" s="503"/>
      <c r="L175" s="503"/>
      <c r="M175" s="503"/>
      <c r="N175" s="503"/>
      <c r="O175" s="444"/>
      <c r="P175" s="444"/>
      <c r="Q175" s="444"/>
      <c r="R175" s="444"/>
      <c r="S175" s="444"/>
      <c r="T175" s="444"/>
      <c r="U175" s="444"/>
      <c r="V175" s="444"/>
      <c r="W175" s="444"/>
      <c r="X175" s="444"/>
      <c r="Y175" s="444"/>
      <c r="Z175" s="444"/>
      <c r="AA175" s="444"/>
      <c r="AB175" s="444"/>
      <c r="AC175" s="444"/>
      <c r="AD175" s="444"/>
      <c r="AE175" s="444"/>
      <c r="AF175" s="444"/>
      <c r="AG175" s="444"/>
      <c r="AH175" s="444"/>
      <c r="AI175" s="444"/>
      <c r="AJ175" s="444"/>
      <c r="AK175" s="465"/>
      <c r="AL175" s="466"/>
      <c r="AM175" s="466"/>
      <c r="AN175" s="466"/>
      <c r="AO175" s="466"/>
      <c r="AP175" s="466"/>
      <c r="AQ175" s="466"/>
      <c r="AR175" s="467"/>
      <c r="AS175" s="232"/>
      <c r="AT175" s="232"/>
      <c r="AU175" s="232"/>
      <c r="AV175" s="232"/>
      <c r="AW175" s="232"/>
      <c r="AX175" s="232"/>
      <c r="AY175" s="232"/>
      <c r="AZ175" s="232"/>
      <c r="BA175" s="232"/>
      <c r="BB175" s="232"/>
      <c r="BC175" s="232"/>
      <c r="BD175" s="232"/>
      <c r="BE175" s="232"/>
      <c r="BF175" s="232"/>
      <c r="BG175" s="233"/>
      <c r="BL175" s="234"/>
      <c r="BM175" s="234"/>
      <c r="BN175" s="234"/>
      <c r="BO175" s="232"/>
      <c r="BP175" s="232"/>
    </row>
    <row r="176" spans="1:68">
      <c r="A176" s="231"/>
      <c r="B176" s="232"/>
      <c r="C176" s="232"/>
      <c r="G176" s="503"/>
      <c r="H176" s="503"/>
      <c r="I176" s="503"/>
      <c r="J176" s="503"/>
      <c r="K176" s="503"/>
      <c r="L176" s="503"/>
      <c r="M176" s="503"/>
      <c r="N176" s="503"/>
      <c r="O176" s="444"/>
      <c r="P176" s="444"/>
      <c r="Q176" s="444"/>
      <c r="R176" s="444"/>
      <c r="S176" s="444"/>
      <c r="T176" s="444"/>
      <c r="U176" s="444"/>
      <c r="V176" s="444"/>
      <c r="W176" s="444"/>
      <c r="X176" s="444"/>
      <c r="Y176" s="444"/>
      <c r="Z176" s="444"/>
      <c r="AA176" s="444"/>
      <c r="AB176" s="444"/>
      <c r="AC176" s="444"/>
      <c r="AD176" s="444"/>
      <c r="AE176" s="444"/>
      <c r="AF176" s="444"/>
      <c r="AG176" s="444"/>
      <c r="AH176" s="444"/>
      <c r="AI176" s="444"/>
      <c r="AJ176" s="444"/>
      <c r="AK176" s="459"/>
      <c r="AL176" s="460"/>
      <c r="AM176" s="460"/>
      <c r="AN176" s="460"/>
      <c r="AO176" s="460"/>
      <c r="AP176" s="460"/>
      <c r="AQ176" s="460"/>
      <c r="AR176" s="461"/>
      <c r="AS176" s="232"/>
      <c r="AT176" s="232"/>
      <c r="AU176" s="232"/>
      <c r="AV176" s="232"/>
      <c r="AW176" s="232"/>
      <c r="AX176" s="232"/>
      <c r="AY176" s="232"/>
      <c r="AZ176" s="232"/>
      <c r="BA176" s="232"/>
      <c r="BB176" s="232"/>
      <c r="BC176" s="232"/>
      <c r="BD176" s="232"/>
      <c r="BE176" s="232"/>
      <c r="BF176" s="232"/>
      <c r="BG176" s="233"/>
      <c r="BL176" s="234"/>
      <c r="BM176" s="234"/>
      <c r="BN176" s="234"/>
      <c r="BO176" s="232"/>
      <c r="BP176" s="232"/>
    </row>
    <row r="177" spans="1:68">
      <c r="A177" s="231"/>
      <c r="B177" s="232"/>
      <c r="C177" s="232"/>
      <c r="G177" s="503"/>
      <c r="H177" s="503"/>
      <c r="I177" s="503"/>
      <c r="J177" s="503"/>
      <c r="K177" s="503"/>
      <c r="L177" s="503"/>
      <c r="M177" s="503"/>
      <c r="N177" s="503"/>
      <c r="O177" s="444"/>
      <c r="P177" s="444"/>
      <c r="Q177" s="444"/>
      <c r="R177" s="444"/>
      <c r="S177" s="444"/>
      <c r="T177" s="444"/>
      <c r="U177" s="444"/>
      <c r="V177" s="444"/>
      <c r="W177" s="444"/>
      <c r="X177" s="444"/>
      <c r="Y177" s="444"/>
      <c r="Z177" s="444"/>
      <c r="AA177" s="444"/>
      <c r="AB177" s="444"/>
      <c r="AC177" s="444"/>
      <c r="AD177" s="444"/>
      <c r="AE177" s="444"/>
      <c r="AF177" s="444"/>
      <c r="AG177" s="444"/>
      <c r="AH177" s="444"/>
      <c r="AI177" s="444"/>
      <c r="AJ177" s="444"/>
      <c r="AK177" s="465"/>
      <c r="AL177" s="466"/>
      <c r="AM177" s="466"/>
      <c r="AN177" s="466"/>
      <c r="AO177" s="466"/>
      <c r="AP177" s="466"/>
      <c r="AQ177" s="466"/>
      <c r="AR177" s="467"/>
      <c r="AS177" s="232"/>
      <c r="AT177" s="232"/>
      <c r="AU177" s="232"/>
      <c r="AV177" s="232"/>
      <c r="AW177" s="232"/>
      <c r="AX177" s="232"/>
      <c r="AY177" s="232"/>
      <c r="AZ177" s="232"/>
      <c r="BA177" s="232"/>
      <c r="BB177" s="232"/>
      <c r="BC177" s="232"/>
      <c r="BD177" s="232"/>
      <c r="BE177" s="232"/>
      <c r="BF177" s="232"/>
      <c r="BG177" s="233"/>
      <c r="BL177" s="234"/>
      <c r="BM177" s="234"/>
      <c r="BN177" s="234"/>
      <c r="BO177" s="232"/>
      <c r="BP177" s="232"/>
    </row>
    <row r="178" spans="1:68">
      <c r="A178" s="231"/>
      <c r="B178" s="232"/>
      <c r="C178" s="232"/>
      <c r="G178" s="503"/>
      <c r="H178" s="503"/>
      <c r="I178" s="503"/>
      <c r="J178" s="503"/>
      <c r="K178" s="503"/>
      <c r="L178" s="503"/>
      <c r="M178" s="503"/>
      <c r="N178" s="503"/>
      <c r="O178" s="444"/>
      <c r="P178" s="444"/>
      <c r="Q178" s="444"/>
      <c r="R178" s="444"/>
      <c r="S178" s="444"/>
      <c r="T178" s="444"/>
      <c r="U178" s="444"/>
      <c r="V178" s="444"/>
      <c r="W178" s="444"/>
      <c r="X178" s="444"/>
      <c r="Y178" s="444"/>
      <c r="Z178" s="444"/>
      <c r="AA178" s="444"/>
      <c r="AB178" s="444"/>
      <c r="AC178" s="444"/>
      <c r="AD178" s="444"/>
      <c r="AE178" s="444"/>
      <c r="AF178" s="444"/>
      <c r="AG178" s="444"/>
      <c r="AH178" s="444"/>
      <c r="AI178" s="444"/>
      <c r="AJ178" s="444"/>
      <c r="AK178" s="459"/>
      <c r="AL178" s="460"/>
      <c r="AM178" s="460"/>
      <c r="AN178" s="460"/>
      <c r="AO178" s="460"/>
      <c r="AP178" s="460"/>
      <c r="AQ178" s="460"/>
      <c r="AR178" s="461"/>
      <c r="AS178" s="232"/>
      <c r="AT178" s="232"/>
      <c r="AU178" s="232"/>
      <c r="AV178" s="232"/>
      <c r="AW178" s="232"/>
      <c r="AX178" s="232"/>
      <c r="AY178" s="232"/>
      <c r="AZ178" s="232"/>
      <c r="BA178" s="232"/>
      <c r="BB178" s="232"/>
      <c r="BC178" s="232"/>
      <c r="BD178" s="232"/>
      <c r="BE178" s="232"/>
      <c r="BF178" s="232"/>
      <c r="BG178" s="233"/>
      <c r="BL178" s="234"/>
      <c r="BM178" s="234"/>
      <c r="BN178" s="234"/>
      <c r="BO178" s="232"/>
      <c r="BP178" s="232"/>
    </row>
    <row r="179" spans="1:68" ht="14.25" customHeight="1">
      <c r="A179" s="231"/>
      <c r="B179" s="232"/>
      <c r="C179" s="232"/>
      <c r="G179" s="503"/>
      <c r="H179" s="503"/>
      <c r="I179" s="503"/>
      <c r="J179" s="503"/>
      <c r="K179" s="503"/>
      <c r="L179" s="503"/>
      <c r="M179" s="503"/>
      <c r="N179" s="503"/>
      <c r="O179" s="444"/>
      <c r="P179" s="444"/>
      <c r="Q179" s="444"/>
      <c r="R179" s="444"/>
      <c r="S179" s="444"/>
      <c r="T179" s="444"/>
      <c r="U179" s="444"/>
      <c r="V179" s="444"/>
      <c r="W179" s="444"/>
      <c r="X179" s="444"/>
      <c r="Y179" s="444"/>
      <c r="Z179" s="444"/>
      <c r="AA179" s="444"/>
      <c r="AB179" s="444"/>
      <c r="AC179" s="444"/>
      <c r="AD179" s="444"/>
      <c r="AE179" s="444"/>
      <c r="AF179" s="444"/>
      <c r="AG179" s="444"/>
      <c r="AH179" s="444"/>
      <c r="AI179" s="444"/>
      <c r="AJ179" s="444"/>
      <c r="AK179" s="465"/>
      <c r="AL179" s="466"/>
      <c r="AM179" s="466"/>
      <c r="AN179" s="466"/>
      <c r="AO179" s="466"/>
      <c r="AP179" s="466"/>
      <c r="AQ179" s="466"/>
      <c r="AR179" s="467"/>
      <c r="AS179" s="232"/>
      <c r="AT179" s="232"/>
      <c r="AU179" s="232"/>
      <c r="AV179" s="232"/>
      <c r="AW179" s="232"/>
      <c r="AX179" s="232"/>
      <c r="AY179" s="232"/>
      <c r="AZ179" s="232"/>
      <c r="BA179" s="232"/>
      <c r="BB179" s="232"/>
      <c r="BC179" s="232"/>
      <c r="BD179" s="232"/>
      <c r="BE179" s="232"/>
      <c r="BF179" s="232"/>
      <c r="BG179" s="233"/>
      <c r="BL179" s="234"/>
      <c r="BM179" s="234"/>
      <c r="BN179" s="234"/>
      <c r="BO179" s="232"/>
      <c r="BP179" s="232"/>
    </row>
    <row r="180" spans="1:68">
      <c r="A180" s="231"/>
      <c r="B180" s="232"/>
      <c r="C180" s="232"/>
      <c r="G180" s="503"/>
      <c r="H180" s="503"/>
      <c r="I180" s="503"/>
      <c r="J180" s="503"/>
      <c r="K180" s="503"/>
      <c r="L180" s="503"/>
      <c r="M180" s="503"/>
      <c r="N180" s="503"/>
      <c r="O180" s="444"/>
      <c r="P180" s="444"/>
      <c r="Q180" s="444"/>
      <c r="R180" s="444"/>
      <c r="S180" s="444"/>
      <c r="T180" s="444"/>
      <c r="U180" s="444"/>
      <c r="V180" s="444"/>
      <c r="W180" s="444"/>
      <c r="X180" s="444"/>
      <c r="Y180" s="444"/>
      <c r="Z180" s="444"/>
      <c r="AA180" s="444"/>
      <c r="AB180" s="444"/>
      <c r="AC180" s="444"/>
      <c r="AD180" s="444"/>
      <c r="AE180" s="444"/>
      <c r="AF180" s="444"/>
      <c r="AG180" s="444"/>
      <c r="AH180" s="444"/>
      <c r="AI180" s="444"/>
      <c r="AJ180" s="444"/>
      <c r="AK180" s="459"/>
      <c r="AL180" s="460"/>
      <c r="AM180" s="460"/>
      <c r="AN180" s="460"/>
      <c r="AO180" s="460"/>
      <c r="AP180" s="460"/>
      <c r="AQ180" s="460"/>
      <c r="AR180" s="461"/>
      <c r="AS180" s="232"/>
      <c r="AT180" s="232"/>
      <c r="AU180" s="232"/>
      <c r="AV180" s="232"/>
      <c r="AW180" s="232"/>
      <c r="AX180" s="232"/>
      <c r="AY180" s="232"/>
      <c r="AZ180" s="232"/>
      <c r="BA180" s="232"/>
      <c r="BB180" s="232"/>
      <c r="BC180" s="232"/>
      <c r="BD180" s="232"/>
      <c r="BE180" s="232"/>
      <c r="BF180" s="232"/>
      <c r="BG180" s="233"/>
      <c r="BL180" s="234"/>
      <c r="BM180" s="234"/>
      <c r="BN180" s="234"/>
      <c r="BO180" s="232"/>
      <c r="BP180" s="232"/>
    </row>
    <row r="181" spans="1:68">
      <c r="A181" s="231"/>
      <c r="B181" s="232"/>
      <c r="C181" s="232"/>
      <c r="G181" s="503"/>
      <c r="H181" s="503"/>
      <c r="I181" s="503"/>
      <c r="J181" s="503"/>
      <c r="K181" s="503"/>
      <c r="L181" s="503"/>
      <c r="M181" s="503"/>
      <c r="N181" s="503"/>
      <c r="O181" s="444"/>
      <c r="P181" s="444"/>
      <c r="Q181" s="444"/>
      <c r="R181" s="444"/>
      <c r="S181" s="444"/>
      <c r="T181" s="444"/>
      <c r="U181" s="444"/>
      <c r="V181" s="444"/>
      <c r="W181" s="444"/>
      <c r="X181" s="444"/>
      <c r="Y181" s="444"/>
      <c r="Z181" s="444"/>
      <c r="AA181" s="444"/>
      <c r="AB181" s="444"/>
      <c r="AC181" s="444"/>
      <c r="AD181" s="444"/>
      <c r="AE181" s="444"/>
      <c r="AF181" s="444"/>
      <c r="AG181" s="444"/>
      <c r="AH181" s="444"/>
      <c r="AI181" s="444"/>
      <c r="AJ181" s="444"/>
      <c r="AK181" s="465"/>
      <c r="AL181" s="466"/>
      <c r="AM181" s="466"/>
      <c r="AN181" s="466"/>
      <c r="AO181" s="466"/>
      <c r="AP181" s="466"/>
      <c r="AQ181" s="466"/>
      <c r="AR181" s="467"/>
      <c r="AS181" s="232"/>
      <c r="AT181" s="232"/>
      <c r="AU181" s="232"/>
      <c r="AV181" s="232"/>
      <c r="AW181" s="232"/>
      <c r="AX181" s="232"/>
      <c r="AY181" s="232"/>
      <c r="AZ181" s="232"/>
      <c r="BA181" s="232"/>
      <c r="BB181" s="232"/>
      <c r="BC181" s="232"/>
      <c r="BD181" s="232"/>
      <c r="BE181" s="232"/>
      <c r="BF181" s="232"/>
      <c r="BG181" s="233"/>
      <c r="BL181" s="234"/>
      <c r="BM181" s="234"/>
      <c r="BN181" s="234"/>
      <c r="BO181" s="232"/>
      <c r="BP181" s="232"/>
    </row>
    <row r="182" spans="1:68">
      <c r="A182" s="231"/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  <c r="AD182" s="232"/>
      <c r="AE182" s="232"/>
      <c r="AF182" s="209"/>
      <c r="AG182" s="232"/>
      <c r="AH182" s="332"/>
      <c r="AI182" s="232"/>
      <c r="AJ182" s="232"/>
      <c r="AK182" s="232"/>
      <c r="AL182" s="232"/>
      <c r="AM182" s="232"/>
      <c r="AN182" s="232"/>
      <c r="AO182" s="232"/>
      <c r="AP182" s="232"/>
      <c r="AQ182" s="232"/>
      <c r="AR182" s="232"/>
      <c r="AS182" s="232"/>
      <c r="AT182" s="232"/>
      <c r="AU182" s="232"/>
      <c r="AV182" s="232"/>
      <c r="AW182" s="232"/>
      <c r="AX182" s="232"/>
      <c r="AY182" s="232"/>
      <c r="AZ182" s="232"/>
      <c r="BA182" s="232"/>
      <c r="BB182" s="232"/>
      <c r="BC182" s="232"/>
      <c r="BD182" s="232"/>
      <c r="BE182" s="232"/>
      <c r="BF182" s="232"/>
      <c r="BG182" s="233"/>
      <c r="BL182" s="234"/>
      <c r="BM182" s="234"/>
      <c r="BN182" s="234"/>
      <c r="BO182" s="232"/>
      <c r="BP182" s="232"/>
    </row>
    <row r="183" spans="1:68" ht="15.75" customHeight="1" thickBot="1">
      <c r="A183" s="256"/>
      <c r="B183" s="257"/>
      <c r="C183" s="257"/>
      <c r="D183" s="257"/>
      <c r="E183" s="257"/>
      <c r="F183" s="257"/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/>
      <c r="U183" s="257"/>
      <c r="V183" s="257"/>
      <c r="W183" s="257"/>
      <c r="X183" s="257"/>
      <c r="Y183" s="257"/>
      <c r="Z183" s="257"/>
      <c r="AA183" s="257"/>
      <c r="AB183" s="257"/>
      <c r="AC183" s="257"/>
      <c r="AD183" s="257"/>
      <c r="AE183" s="257"/>
      <c r="AF183" s="358"/>
      <c r="AG183" s="257"/>
      <c r="AH183" s="359"/>
      <c r="AI183" s="257"/>
      <c r="AJ183" s="257"/>
      <c r="AK183" s="257"/>
      <c r="AL183" s="257"/>
      <c r="AM183" s="257"/>
      <c r="AN183" s="257"/>
      <c r="AO183" s="257"/>
      <c r="AP183" s="257"/>
      <c r="AQ183" s="257"/>
      <c r="AR183" s="257"/>
      <c r="AS183" s="257"/>
      <c r="AT183" s="257"/>
      <c r="AU183" s="257"/>
      <c r="AV183" s="257"/>
      <c r="AW183" s="257"/>
      <c r="AX183" s="257"/>
      <c r="AY183" s="257"/>
      <c r="AZ183" s="257"/>
      <c r="BA183" s="257"/>
      <c r="BB183" s="257"/>
      <c r="BC183" s="257"/>
      <c r="BD183" s="257"/>
      <c r="BE183" s="257"/>
      <c r="BF183" s="257"/>
      <c r="BG183" s="259"/>
      <c r="BL183" s="234"/>
      <c r="BM183" s="234"/>
      <c r="BN183" s="234"/>
      <c r="BO183" s="232"/>
      <c r="BP183" s="232"/>
    </row>
    <row r="184" spans="1:68">
      <c r="AF184" s="330"/>
      <c r="AH184" s="332"/>
      <c r="BL184" s="234"/>
      <c r="BM184" s="234"/>
      <c r="BN184" s="271"/>
      <c r="BO184" s="232"/>
      <c r="BP184" s="232"/>
    </row>
    <row r="185" spans="1:68">
      <c r="AF185" s="330"/>
      <c r="AH185" s="332"/>
      <c r="BL185" s="234"/>
      <c r="BM185" s="234"/>
      <c r="BN185" s="271"/>
      <c r="BO185" s="232"/>
      <c r="BP185" s="232"/>
    </row>
    <row r="186" spans="1:68">
      <c r="BL186" s="262"/>
      <c r="BM186" s="234"/>
      <c r="BN186" s="234"/>
      <c r="BO186" s="232"/>
    </row>
    <row r="187" spans="1:68">
      <c r="BL187" s="262"/>
      <c r="BM187" s="234"/>
      <c r="BN187" s="234"/>
      <c r="BO187" s="232"/>
    </row>
    <row r="188" spans="1:68">
      <c r="BL188" s="262"/>
      <c r="BM188" s="234"/>
      <c r="BN188" s="234"/>
      <c r="BO188" s="232"/>
    </row>
    <row r="189" spans="1:68">
      <c r="BL189" s="262"/>
      <c r="BM189" s="234"/>
      <c r="BN189" s="234"/>
      <c r="BO189" s="232"/>
    </row>
    <row r="190" spans="1:68">
      <c r="BL190" s="262"/>
      <c r="BM190" s="234"/>
      <c r="BN190" s="234"/>
      <c r="BO190" s="232"/>
    </row>
    <row r="191" spans="1:68">
      <c r="BL191" s="262"/>
      <c r="BM191" s="234"/>
      <c r="BN191" s="234"/>
      <c r="BO191" s="232"/>
    </row>
    <row r="192" spans="1:68">
      <c r="BM192" s="232"/>
      <c r="BN192" s="232"/>
      <c r="BO192" s="232"/>
    </row>
    <row r="193" spans="65:67">
      <c r="BM193" s="232"/>
      <c r="BN193" s="232"/>
      <c r="BO193" s="232"/>
    </row>
    <row r="194" spans="65:67">
      <c r="BM194" s="232"/>
      <c r="BN194" s="232"/>
      <c r="BO194" s="232"/>
    </row>
  </sheetData>
  <sheetProtection password="D51B" sheet="1" objects="1" scenarios="1" formatColumns="0" formatRows="0"/>
  <mergeCells count="464">
    <mergeCell ref="A1:O4"/>
    <mergeCell ref="P1:BG4"/>
    <mergeCell ref="AS11:BE11"/>
    <mergeCell ref="M13:T13"/>
    <mergeCell ref="V13:AJ13"/>
    <mergeCell ref="A15:BG15"/>
    <mergeCell ref="D16:BE16"/>
    <mergeCell ref="D17:BC17"/>
    <mergeCell ref="D6:G6"/>
    <mergeCell ref="K6:BD6"/>
    <mergeCell ref="D8:G8"/>
    <mergeCell ref="K8:BD8"/>
    <mergeCell ref="D10:I10"/>
    <mergeCell ref="K10:AJ10"/>
    <mergeCell ref="AN10:AO10"/>
    <mergeCell ref="AS10:BD10"/>
    <mergeCell ref="D21:BE21"/>
    <mergeCell ref="D22:BC22"/>
    <mergeCell ref="D24:AM24"/>
    <mergeCell ref="AO24:BC24"/>
    <mergeCell ref="D25:AM25"/>
    <mergeCell ref="AO25:BC25"/>
    <mergeCell ref="D18:H18"/>
    <mergeCell ref="I18:N18"/>
    <mergeCell ref="O18:AK18"/>
    <mergeCell ref="AO18:BF18"/>
    <mergeCell ref="D19:H19"/>
    <mergeCell ref="J19:L19"/>
    <mergeCell ref="O19:AN19"/>
    <mergeCell ref="AQ19:BC19"/>
    <mergeCell ref="D30:I30"/>
    <mergeCell ref="J30:X30"/>
    <mergeCell ref="Y30:AH30"/>
    <mergeCell ref="AI30:BC30"/>
    <mergeCell ref="D31:I31"/>
    <mergeCell ref="J31:X31"/>
    <mergeCell ref="Y31:AH31"/>
    <mergeCell ref="AI31:BC31"/>
    <mergeCell ref="D27:BC27"/>
    <mergeCell ref="D28:X28"/>
    <mergeCell ref="Y28:BC28"/>
    <mergeCell ref="D29:I29"/>
    <mergeCell ref="J29:X29"/>
    <mergeCell ref="Y29:AH29"/>
    <mergeCell ref="AI29:BC29"/>
    <mergeCell ref="D34:I34"/>
    <mergeCell ref="J34:X34"/>
    <mergeCell ref="Y34:AH34"/>
    <mergeCell ref="AI34:BC34"/>
    <mergeCell ref="D35:BC36"/>
    <mergeCell ref="D37:BC37"/>
    <mergeCell ref="D32:I32"/>
    <mergeCell ref="J32:X32"/>
    <mergeCell ref="Y32:AH32"/>
    <mergeCell ref="AI32:BC32"/>
    <mergeCell ref="D33:I33"/>
    <mergeCell ref="J33:X33"/>
    <mergeCell ref="Y33:AH33"/>
    <mergeCell ref="AI33:BC33"/>
    <mergeCell ref="BM44:BO45"/>
    <mergeCell ref="Z45:AK45"/>
    <mergeCell ref="BU45:BU46"/>
    <mergeCell ref="BV45:BV46"/>
    <mergeCell ref="D46:G46"/>
    <mergeCell ref="A47:H47"/>
    <mergeCell ref="AB47:AK47"/>
    <mergeCell ref="D38:BC38"/>
    <mergeCell ref="D39:BC39"/>
    <mergeCell ref="D40:BC40"/>
    <mergeCell ref="D41:BC41"/>
    <mergeCell ref="D42:BC42"/>
    <mergeCell ref="A44:BG44"/>
    <mergeCell ref="AJ48:AK48"/>
    <mergeCell ref="A49:F49"/>
    <mergeCell ref="Z49:Z58"/>
    <mergeCell ref="AA49:AA50"/>
    <mergeCell ref="AB49:AC50"/>
    <mergeCell ref="AD49:AE50"/>
    <mergeCell ref="AF49:AG50"/>
    <mergeCell ref="AH49:AI50"/>
    <mergeCell ref="AJ49:AK50"/>
    <mergeCell ref="R51:W51"/>
    <mergeCell ref="A48:F48"/>
    <mergeCell ref="I48:X48"/>
    <mergeCell ref="AB48:AC48"/>
    <mergeCell ref="AD48:AE48"/>
    <mergeCell ref="AF48:AG48"/>
    <mergeCell ref="AH48:AI48"/>
    <mergeCell ref="AN51:AZ51"/>
    <mergeCell ref="D52:I52"/>
    <mergeCell ref="R52:W52"/>
    <mergeCell ref="AN52:AZ53"/>
    <mergeCell ref="R53:W53"/>
    <mergeCell ref="AA53:AA54"/>
    <mergeCell ref="AB53:AC54"/>
    <mergeCell ref="AD53:AE54"/>
    <mergeCell ref="AF53:AG54"/>
    <mergeCell ref="AH53:AI54"/>
    <mergeCell ref="AA51:AA52"/>
    <mergeCell ref="AB51:AC52"/>
    <mergeCell ref="AD51:AE52"/>
    <mergeCell ref="AF51:AG52"/>
    <mergeCell ref="AH51:AI52"/>
    <mergeCell ref="AJ51:AK52"/>
    <mergeCell ref="AJ53:AK54"/>
    <mergeCell ref="J54:P54"/>
    <mergeCell ref="R54:W54"/>
    <mergeCell ref="R55:W55"/>
    <mergeCell ref="AA55:AA56"/>
    <mergeCell ref="AB55:AC56"/>
    <mergeCell ref="AD55:AE56"/>
    <mergeCell ref="AF55:AG56"/>
    <mergeCell ref="AH55:AI56"/>
    <mergeCell ref="AJ55:AK56"/>
    <mergeCell ref="J63:P63"/>
    <mergeCell ref="R63:W63"/>
    <mergeCell ref="R64:W64"/>
    <mergeCell ref="F65:G65"/>
    <mergeCell ref="H65:I65"/>
    <mergeCell ref="A68:BG68"/>
    <mergeCell ref="AH57:AI58"/>
    <mergeCell ref="AJ57:AK58"/>
    <mergeCell ref="I58:X58"/>
    <mergeCell ref="R59:W59"/>
    <mergeCell ref="D61:I61"/>
    <mergeCell ref="R62:W62"/>
    <mergeCell ref="A57:H57"/>
    <mergeCell ref="I57:T57"/>
    <mergeCell ref="AA57:AA58"/>
    <mergeCell ref="AB57:AC58"/>
    <mergeCell ref="AD57:AE58"/>
    <mergeCell ref="AF57:AG58"/>
    <mergeCell ref="J73:R73"/>
    <mergeCell ref="W73:AF73"/>
    <mergeCell ref="A79:BG79"/>
    <mergeCell ref="B81:I81"/>
    <mergeCell ref="J81:W81"/>
    <mergeCell ref="X81:Y81"/>
    <mergeCell ref="Z81:AA81"/>
    <mergeCell ref="AB81:AC81"/>
    <mergeCell ref="AD81:AE81"/>
    <mergeCell ref="AF81:AG81"/>
    <mergeCell ref="AH81:AI81"/>
    <mergeCell ref="AJ81:AK81"/>
    <mergeCell ref="B82:B84"/>
    <mergeCell ref="C82:E82"/>
    <mergeCell ref="F82:I82"/>
    <mergeCell ref="J82:W84"/>
    <mergeCell ref="X82:Y84"/>
    <mergeCell ref="Z82:AA84"/>
    <mergeCell ref="AB82:AC84"/>
    <mergeCell ref="AD82:AE84"/>
    <mergeCell ref="BX82:BX86"/>
    <mergeCell ref="C83:E83"/>
    <mergeCell ref="F83:I83"/>
    <mergeCell ref="C84:E84"/>
    <mergeCell ref="F84:I84"/>
    <mergeCell ref="AB85:AC87"/>
    <mergeCell ref="AD85:AE87"/>
    <mergeCell ref="AF82:AG84"/>
    <mergeCell ref="AH82:AI84"/>
    <mergeCell ref="AJ82:AK84"/>
    <mergeCell ref="AL82:AL84"/>
    <mergeCell ref="AM82:AM84"/>
    <mergeCell ref="AN82:AN84"/>
    <mergeCell ref="B85:B87"/>
    <mergeCell ref="C85:E85"/>
    <mergeCell ref="F85:I85"/>
    <mergeCell ref="J85:W87"/>
    <mergeCell ref="X85:Y87"/>
    <mergeCell ref="Z85:AA87"/>
    <mergeCell ref="AO82:AO84"/>
    <mergeCell ref="AP82:AP84"/>
    <mergeCell ref="AQ82:AQ93"/>
    <mergeCell ref="AO85:AO87"/>
    <mergeCell ref="AP85:AP87"/>
    <mergeCell ref="C86:E86"/>
    <mergeCell ref="F86:I86"/>
    <mergeCell ref="C87:E87"/>
    <mergeCell ref="F87:I87"/>
    <mergeCell ref="AF85:AG87"/>
    <mergeCell ref="AH85:AI87"/>
    <mergeCell ref="AJ85:AK87"/>
    <mergeCell ref="AL85:AL87"/>
    <mergeCell ref="AM85:AM87"/>
    <mergeCell ref="AN85:AN87"/>
    <mergeCell ref="AP88:AP90"/>
    <mergeCell ref="C89:E89"/>
    <mergeCell ref="F89:I89"/>
    <mergeCell ref="C90:E90"/>
    <mergeCell ref="F90:I90"/>
    <mergeCell ref="AB88:AC90"/>
    <mergeCell ref="AD88:AE90"/>
    <mergeCell ref="AF88:AG90"/>
    <mergeCell ref="AH88:AI90"/>
    <mergeCell ref="AJ88:AK90"/>
    <mergeCell ref="AL88:AL90"/>
    <mergeCell ref="C88:E88"/>
    <mergeCell ref="F88:I88"/>
    <mergeCell ref="J88:W90"/>
    <mergeCell ref="X88:Y90"/>
    <mergeCell ref="Z88:AA90"/>
    <mergeCell ref="B91:B93"/>
    <mergeCell ref="C91:E91"/>
    <mergeCell ref="F91:I91"/>
    <mergeCell ref="J91:W93"/>
    <mergeCell ref="X91:Y93"/>
    <mergeCell ref="Z91:AA93"/>
    <mergeCell ref="AM88:AM90"/>
    <mergeCell ref="AN88:AN90"/>
    <mergeCell ref="AO88:AO90"/>
    <mergeCell ref="B88:B90"/>
    <mergeCell ref="AM91:AM93"/>
    <mergeCell ref="AN91:AN93"/>
    <mergeCell ref="AO91:AO93"/>
    <mergeCell ref="AP91:AP93"/>
    <mergeCell ref="C92:E92"/>
    <mergeCell ref="F92:I92"/>
    <mergeCell ref="C93:E93"/>
    <mergeCell ref="F93:I93"/>
    <mergeCell ref="AB91:AC93"/>
    <mergeCell ref="AD91:AE93"/>
    <mergeCell ref="AF91:AG93"/>
    <mergeCell ref="AH91:AI93"/>
    <mergeCell ref="AJ91:AK93"/>
    <mergeCell ref="AL91:AL93"/>
    <mergeCell ref="AF95:AG95"/>
    <mergeCell ref="AH95:AI95"/>
    <mergeCell ref="AJ95:AK95"/>
    <mergeCell ref="B96:B98"/>
    <mergeCell ref="C96:E96"/>
    <mergeCell ref="F96:I96"/>
    <mergeCell ref="J96:W98"/>
    <mergeCell ref="X96:Y98"/>
    <mergeCell ref="Z96:AA98"/>
    <mergeCell ref="AB96:AC98"/>
    <mergeCell ref="B95:I95"/>
    <mergeCell ref="J95:W95"/>
    <mergeCell ref="X95:Y95"/>
    <mergeCell ref="Z95:AA95"/>
    <mergeCell ref="AB95:AC95"/>
    <mergeCell ref="AD95:AE95"/>
    <mergeCell ref="Z99:AA101"/>
    <mergeCell ref="AN96:AN98"/>
    <mergeCell ref="AO96:AO98"/>
    <mergeCell ref="AP96:AP98"/>
    <mergeCell ref="AQ96:AQ107"/>
    <mergeCell ref="BX96:BX100"/>
    <mergeCell ref="C97:E97"/>
    <mergeCell ref="F97:I97"/>
    <mergeCell ref="C98:E98"/>
    <mergeCell ref="F98:I98"/>
    <mergeCell ref="AB99:AC101"/>
    <mergeCell ref="AD96:AE98"/>
    <mergeCell ref="AF96:AG98"/>
    <mergeCell ref="AH96:AI98"/>
    <mergeCell ref="AJ96:AK98"/>
    <mergeCell ref="AL96:AL98"/>
    <mergeCell ref="AM96:AM98"/>
    <mergeCell ref="B102:B104"/>
    <mergeCell ref="C102:E102"/>
    <mergeCell ref="F102:I102"/>
    <mergeCell ref="J102:W104"/>
    <mergeCell ref="X102:Y104"/>
    <mergeCell ref="Z102:AA104"/>
    <mergeCell ref="AN99:AN101"/>
    <mergeCell ref="AO99:AO101"/>
    <mergeCell ref="AP99:AP101"/>
    <mergeCell ref="C100:E100"/>
    <mergeCell ref="F100:I100"/>
    <mergeCell ref="C101:E101"/>
    <mergeCell ref="F101:I101"/>
    <mergeCell ref="AD99:AE101"/>
    <mergeCell ref="AF99:AG101"/>
    <mergeCell ref="AH99:AI101"/>
    <mergeCell ref="AJ99:AK101"/>
    <mergeCell ref="AL99:AL101"/>
    <mergeCell ref="AM99:AM101"/>
    <mergeCell ref="B99:B101"/>
    <mergeCell ref="C99:E99"/>
    <mergeCell ref="F99:I99"/>
    <mergeCell ref="J99:W101"/>
    <mergeCell ref="X99:Y101"/>
    <mergeCell ref="AM102:AM104"/>
    <mergeCell ref="AN102:AN104"/>
    <mergeCell ref="AO102:AO104"/>
    <mergeCell ref="AP102:AP104"/>
    <mergeCell ref="C103:E103"/>
    <mergeCell ref="F103:I103"/>
    <mergeCell ref="C104:E104"/>
    <mergeCell ref="F104:I104"/>
    <mergeCell ref="AB102:AC104"/>
    <mergeCell ref="AD102:AE104"/>
    <mergeCell ref="AF102:AG104"/>
    <mergeCell ref="AH102:AI104"/>
    <mergeCell ref="AJ102:AK104"/>
    <mergeCell ref="AL102:AL104"/>
    <mergeCell ref="BO113:BQ113"/>
    <mergeCell ref="A114:BG114"/>
    <mergeCell ref="AM105:AM107"/>
    <mergeCell ref="AN105:AN107"/>
    <mergeCell ref="AO105:AO107"/>
    <mergeCell ref="AP105:AP107"/>
    <mergeCell ref="C106:E106"/>
    <mergeCell ref="F106:I106"/>
    <mergeCell ref="C107:E107"/>
    <mergeCell ref="F107:I107"/>
    <mergeCell ref="AB105:AC107"/>
    <mergeCell ref="AD105:AE107"/>
    <mergeCell ref="AF105:AG107"/>
    <mergeCell ref="AH105:AI107"/>
    <mergeCell ref="AJ105:AK107"/>
    <mergeCell ref="AL105:AL107"/>
    <mergeCell ref="B105:B107"/>
    <mergeCell ref="C105:E105"/>
    <mergeCell ref="F105:I105"/>
    <mergeCell ref="J105:W107"/>
    <mergeCell ref="X105:Y107"/>
    <mergeCell ref="Z105:AA107"/>
    <mergeCell ref="BM115:BM117"/>
    <mergeCell ref="C116:R116"/>
    <mergeCell ref="B118:F118"/>
    <mergeCell ref="L118:P118"/>
    <mergeCell ref="Q118:R118"/>
    <mergeCell ref="Z122:AK122"/>
    <mergeCell ref="P110:AB110"/>
    <mergeCell ref="AC110:AN110"/>
    <mergeCell ref="P111:AB111"/>
    <mergeCell ref="AC111:AN111"/>
    <mergeCell ref="D123:G123"/>
    <mergeCell ref="R124:W124"/>
    <mergeCell ref="AB124:AK124"/>
    <mergeCell ref="BM124:BO125"/>
    <mergeCell ref="R125:W125"/>
    <mergeCell ref="AB125:AC125"/>
    <mergeCell ref="AD125:AE125"/>
    <mergeCell ref="AF125:AG125"/>
    <mergeCell ref="AH125:AI125"/>
    <mergeCell ref="AJ125:AK125"/>
    <mergeCell ref="BU125:BU126"/>
    <mergeCell ref="BV125:BV126"/>
    <mergeCell ref="E126:P126"/>
    <mergeCell ref="R126:W126"/>
    <mergeCell ref="Z126:Z135"/>
    <mergeCell ref="AA126:AA127"/>
    <mergeCell ref="AB126:AC127"/>
    <mergeCell ref="AD126:AE127"/>
    <mergeCell ref="AF126:AG127"/>
    <mergeCell ref="AH126:AI127"/>
    <mergeCell ref="AJ126:AK127"/>
    <mergeCell ref="R127:W127"/>
    <mergeCell ref="AN127:AZ127"/>
    <mergeCell ref="J128:P128"/>
    <mergeCell ref="R128:W128"/>
    <mergeCell ref="AA128:AA129"/>
    <mergeCell ref="AB128:AC129"/>
    <mergeCell ref="AD128:AE129"/>
    <mergeCell ref="AF128:AG129"/>
    <mergeCell ref="AH128:AI129"/>
    <mergeCell ref="R131:W131"/>
    <mergeCell ref="R132:W132"/>
    <mergeCell ref="AA132:AA133"/>
    <mergeCell ref="AB132:AC133"/>
    <mergeCell ref="AD132:AE133"/>
    <mergeCell ref="AF132:AG133"/>
    <mergeCell ref="AJ128:AK129"/>
    <mergeCell ref="AN128:AZ129"/>
    <mergeCell ref="BN129:BP129"/>
    <mergeCell ref="AA130:AA131"/>
    <mergeCell ref="AB130:AC131"/>
    <mergeCell ref="AD130:AE131"/>
    <mergeCell ref="AF130:AG131"/>
    <mergeCell ref="AH130:AI131"/>
    <mergeCell ref="AJ130:AK131"/>
    <mergeCell ref="AH132:AI133"/>
    <mergeCell ref="AJ132:AK133"/>
    <mergeCell ref="R133:W133"/>
    <mergeCell ref="R134:W134"/>
    <mergeCell ref="AA134:AA135"/>
    <mergeCell ref="AB134:AC135"/>
    <mergeCell ref="AD134:AE135"/>
    <mergeCell ref="AF134:AG135"/>
    <mergeCell ref="AH134:AI135"/>
    <mergeCell ref="AJ134:AK135"/>
    <mergeCell ref="J135:P135"/>
    <mergeCell ref="R135:W135"/>
    <mergeCell ref="A139:BG139"/>
    <mergeCell ref="D143:K143"/>
    <mergeCell ref="D144:K144"/>
    <mergeCell ref="L144:AG144"/>
    <mergeCell ref="AH144:AM144"/>
    <mergeCell ref="AO144:AQ144"/>
    <mergeCell ref="AR144:AU144"/>
    <mergeCell ref="AO145:AQ147"/>
    <mergeCell ref="AR145:AU147"/>
    <mergeCell ref="E146:F146"/>
    <mergeCell ref="G146:K146"/>
    <mergeCell ref="E147:F147"/>
    <mergeCell ref="G147:K147"/>
    <mergeCell ref="D145:D147"/>
    <mergeCell ref="E145:F145"/>
    <mergeCell ref="G145:K145"/>
    <mergeCell ref="L145:AG147"/>
    <mergeCell ref="AH145:AM147"/>
    <mergeCell ref="AN145:AN147"/>
    <mergeCell ref="AO148:AQ150"/>
    <mergeCell ref="AR148:AU150"/>
    <mergeCell ref="E149:F149"/>
    <mergeCell ref="G149:K149"/>
    <mergeCell ref="E150:F150"/>
    <mergeCell ref="G150:K150"/>
    <mergeCell ref="D148:D150"/>
    <mergeCell ref="E148:F148"/>
    <mergeCell ref="G148:K148"/>
    <mergeCell ref="L148:AG150"/>
    <mergeCell ref="AH148:AM150"/>
    <mergeCell ref="AN148:AN150"/>
    <mergeCell ref="AO151:AQ153"/>
    <mergeCell ref="AR151:AU153"/>
    <mergeCell ref="E152:F152"/>
    <mergeCell ref="G152:K152"/>
    <mergeCell ref="E153:F153"/>
    <mergeCell ref="G153:K153"/>
    <mergeCell ref="D151:D153"/>
    <mergeCell ref="E151:F151"/>
    <mergeCell ref="G151:K151"/>
    <mergeCell ref="L151:AG153"/>
    <mergeCell ref="AH151:AM153"/>
    <mergeCell ref="AN151:AN153"/>
    <mergeCell ref="G157:K157"/>
    <mergeCell ref="A159:BG159"/>
    <mergeCell ref="D162:K162"/>
    <mergeCell ref="L162:AD162"/>
    <mergeCell ref="AE162:BA162"/>
    <mergeCell ref="D163:K165"/>
    <mergeCell ref="L163:AD165"/>
    <mergeCell ref="AE163:BA165"/>
    <mergeCell ref="AO154:AQ156"/>
    <mergeCell ref="AR154:AU156"/>
    <mergeCell ref="E155:F155"/>
    <mergeCell ref="G155:K155"/>
    <mergeCell ref="E156:F156"/>
    <mergeCell ref="G156:K156"/>
    <mergeCell ref="D154:D156"/>
    <mergeCell ref="E154:F154"/>
    <mergeCell ref="G154:K154"/>
    <mergeCell ref="L154:AG156"/>
    <mergeCell ref="AH154:AM156"/>
    <mergeCell ref="AN154:AN156"/>
    <mergeCell ref="AK176:AR177"/>
    <mergeCell ref="O178:AJ179"/>
    <mergeCell ref="AK178:AR179"/>
    <mergeCell ref="O180:AJ181"/>
    <mergeCell ref="AK180:AR181"/>
    <mergeCell ref="A168:BG168"/>
    <mergeCell ref="G171:N171"/>
    <mergeCell ref="O171:AJ171"/>
    <mergeCell ref="AK171:AR171"/>
    <mergeCell ref="G172:N181"/>
    <mergeCell ref="O172:AJ173"/>
    <mergeCell ref="AK172:AR173"/>
    <mergeCell ref="O174:AJ175"/>
    <mergeCell ref="AK174:AR175"/>
    <mergeCell ref="O176:AJ177"/>
  </mergeCells>
  <conditionalFormatting sqref="AK13:AL13">
    <cfRule type="expression" dxfId="329" priority="60">
      <formula>$BN$185=1</formula>
    </cfRule>
  </conditionalFormatting>
  <conditionalFormatting sqref="AQ19">
    <cfRule type="expression" dxfId="328" priority="59">
      <formula>$AK$13&lt;&gt;1</formula>
    </cfRule>
  </conditionalFormatting>
  <conditionalFormatting sqref="G49:W49">
    <cfRule type="expression" dxfId="327" priority="58">
      <formula>$I$48&lt;&gt;""</formula>
    </cfRule>
  </conditionalFormatting>
  <conditionalFormatting sqref="D61">
    <cfRule type="expression" dxfId="326" priority="57">
      <formula>$AK$13&lt;&gt;1</formula>
    </cfRule>
  </conditionalFormatting>
  <conditionalFormatting sqref="B82:E82 B83:B93">
    <cfRule type="expression" dxfId="325" priority="56">
      <formula>$AK$13&lt;&gt;4</formula>
    </cfRule>
  </conditionalFormatting>
  <conditionalFormatting sqref="C97:E107">
    <cfRule type="expression" dxfId="324" priority="52">
      <formula>$AK$13&lt;&gt;4</formula>
    </cfRule>
  </conditionalFormatting>
  <conditionalFormatting sqref="F97:I107">
    <cfRule type="expression" dxfId="323" priority="50">
      <formula>$AK$13&lt;&gt;4</formula>
    </cfRule>
  </conditionalFormatting>
  <conditionalFormatting sqref="C83:E93">
    <cfRule type="expression" dxfId="322" priority="55">
      <formula>$AK$13&lt;&gt;4</formula>
    </cfRule>
  </conditionalFormatting>
  <conditionalFormatting sqref="F83:I93">
    <cfRule type="expression" dxfId="321" priority="54">
      <formula>$AK$13&lt;&gt;4</formula>
    </cfRule>
  </conditionalFormatting>
  <conditionalFormatting sqref="B96:E96 B97:B107">
    <cfRule type="expression" dxfId="320" priority="53">
      <formula>$AK$13&lt;&gt;4</formula>
    </cfRule>
  </conditionalFormatting>
  <conditionalFormatting sqref="F96:I96">
    <cfRule type="expression" dxfId="319" priority="51">
      <formula>$AK$13&lt;&gt;4</formula>
    </cfRule>
  </conditionalFormatting>
  <conditionalFormatting sqref="B95:I95">
    <cfRule type="expression" dxfId="318" priority="49">
      <formula>$AK$13&lt;&gt;4</formula>
    </cfRule>
  </conditionalFormatting>
  <conditionalFormatting sqref="G145:K156">
    <cfRule type="expression" dxfId="317" priority="47">
      <formula>$AK$13&lt;&gt;4</formula>
    </cfRule>
    <cfRule type="expression" dxfId="316" priority="48">
      <formula>$AK$13&lt;&gt;4</formula>
    </cfRule>
  </conditionalFormatting>
  <conditionalFormatting sqref="F82:I82">
    <cfRule type="expression" dxfId="315" priority="46">
      <formula>$AK$13&lt;&gt;4</formula>
    </cfRule>
  </conditionalFormatting>
  <conditionalFormatting sqref="D145:F145 D146:D156">
    <cfRule type="expression" dxfId="314" priority="45">
      <formula>$AK$13&lt;&gt;4</formula>
    </cfRule>
  </conditionalFormatting>
  <conditionalFormatting sqref="E146:F156">
    <cfRule type="expression" dxfId="313" priority="44">
      <formula>$AK$13&lt;&gt;4</formula>
    </cfRule>
  </conditionalFormatting>
  <conditionalFormatting sqref="D144:K144">
    <cfRule type="expression" dxfId="312" priority="43">
      <formula>$AK$13&lt;&gt;4</formula>
    </cfRule>
  </conditionalFormatting>
  <conditionalFormatting sqref="D142:K143">
    <cfRule type="expression" dxfId="311" priority="42">
      <formula>$AK$13&lt;&gt;4</formula>
    </cfRule>
  </conditionalFormatting>
  <conditionalFormatting sqref="L143">
    <cfRule type="expression" dxfId="310" priority="41">
      <formula>$AK$13&lt;&gt;4</formula>
    </cfRule>
  </conditionalFormatting>
  <conditionalFormatting sqref="AN52:AZ53">
    <cfRule type="expression" dxfId="309" priority="40">
      <formula>$AN$52="Extrema"</formula>
    </cfRule>
  </conditionalFormatting>
  <conditionalFormatting sqref="AN128:AZ129">
    <cfRule type="expression" dxfId="308" priority="36">
      <formula>$AN$128="Extrema"</formula>
    </cfRule>
  </conditionalFormatting>
  <conditionalFormatting sqref="I58:X58">
    <cfRule type="expression" dxfId="307" priority="32">
      <formula>$AK$13=1</formula>
    </cfRule>
  </conditionalFormatting>
  <conditionalFormatting sqref="B81:I81">
    <cfRule type="expression" dxfId="306" priority="22">
      <formula>$AK$13&lt;&gt;4</formula>
    </cfRule>
  </conditionalFormatting>
  <conditionalFormatting sqref="N72:Q72 W73">
    <cfRule type="expression" dxfId="305" priority="63">
      <formula>#REF!="X"</formula>
    </cfRule>
  </conditionalFormatting>
  <dataValidations count="45">
    <dataValidation type="list" allowBlank="1" showInputMessage="1" showErrorMessage="1" sqref="AN82:AN93 AN96:AN107">
      <formula1>Pregunta9</formula1>
    </dataValidation>
    <dataValidation type="list" allowBlank="1" showInputMessage="1" showErrorMessage="1" sqref="W73:AF73">
      <formula1>Opciones_de_tratamiento</formula1>
    </dataValidation>
    <dataValidation type="list" allowBlank="1" showInputMessage="1" showErrorMessage="1" sqref="L163:AD165">
      <formula1>Mecanismos_de_deteccion</formula1>
    </dataValidation>
    <dataValidation type="list" allowBlank="1" showInputMessage="1" showErrorMessage="1" sqref="AL82:AL93 AL96:AL107">
      <formula1>Pregunta8</formula1>
    </dataValidation>
    <dataValidation type="list" allowBlank="1" showInputMessage="1" showErrorMessage="1" sqref="AJ82:AK93 AJ96:AK107">
      <formula1>Pregunta7</formula1>
    </dataValidation>
    <dataValidation type="list" allowBlank="1" showInputMessage="1" showErrorMessage="1" sqref="AH82:AI93 AH96:AI107">
      <formula1>Pregunta6</formula1>
    </dataValidation>
    <dataValidation type="list" allowBlank="1" showInputMessage="1" showErrorMessage="1" sqref="AF82:AG93 AF96:AG107">
      <formula1>Pregunta5</formula1>
    </dataValidation>
    <dataValidation type="list" allowBlank="1" showInputMessage="1" showErrorMessage="1" sqref="AD82:AE93 AD96:AE107">
      <formula1>Pregunta4</formula1>
    </dataValidation>
    <dataValidation type="list" allowBlank="1" showInputMessage="1" showErrorMessage="1" sqref="AB82:AC93 AB96:AC107">
      <formula1>Pregunta3</formula1>
    </dataValidation>
    <dataValidation type="list" allowBlank="1" showInputMessage="1" showErrorMessage="1" sqref="Z82:AA93 Z96:AA107">
      <formula1>Pregunta2</formula1>
    </dataValidation>
    <dataValidation type="list" allowBlank="1" showInputMessage="1" showErrorMessage="1" sqref="X82:Y93 X96:Y107">
      <formula1>Pregunta1</formula1>
    </dataValidation>
    <dataValidation type="list" allowBlank="1" showInputMessage="1" showErrorMessage="1" sqref="K6:BD6">
      <formula1>Proceso</formula1>
    </dataValidation>
    <dataValidation type="list" allowBlank="1" showInputMessage="1" showErrorMessage="1" sqref="Y30:AH34">
      <formula1>IF($AK$13&lt;&gt;4,Agente_generador_externas,Amenaza)</formula1>
    </dataValidation>
    <dataValidation type="list" allowBlank="1" showInputMessage="1" showErrorMessage="1" sqref="D30:I34">
      <formula1>IF($AK$13&lt;&gt;4,Agente_generador_internas,Amenaza)</formula1>
    </dataValidation>
    <dataValidation type="date" errorStyle="information" operator="greaterThan" allowBlank="1" showInputMessage="1" showErrorMessage="1" error="Debe ser formato dd/mm/aaaa" sqref="AV145:BC156">
      <formula1>43510</formula1>
    </dataValidation>
    <dataValidation type="list" allowBlank="1" showInputMessage="1" showErrorMessage="1" sqref="G156:K156">
      <formula1>INDIRECT($G$155)</formula1>
    </dataValidation>
    <dataValidation type="list" allowBlank="1" showInputMessage="1" showErrorMessage="1" sqref="G155:K155">
      <formula1>INDIRECT($G$154)</formula1>
    </dataValidation>
    <dataValidation type="list" allowBlank="1" showInputMessage="1" showErrorMessage="1" sqref="G153:K153">
      <formula1>INDIRECT($G$152)</formula1>
    </dataValidation>
    <dataValidation type="list" allowBlank="1" showInputMessage="1" showErrorMessage="1" sqref="G150:K150">
      <formula1>INDIRECT($G$149)</formula1>
    </dataValidation>
    <dataValidation type="list" allowBlank="1" showInputMessage="1" showErrorMessage="1" sqref="G149:K149">
      <formula1>INDIRECT($G$148)</formula1>
    </dataValidation>
    <dataValidation type="list" allowBlank="1" showInputMessage="1" showErrorMessage="1" sqref="G147:K147">
      <formula1>INDIRECT($G$146)</formula1>
    </dataValidation>
    <dataValidation type="list" allowBlank="1" showInputMessage="1" showErrorMessage="1" sqref="G146:K146">
      <formula1>INDIRECT($G$145)</formula1>
    </dataValidation>
    <dataValidation type="list" allowBlank="1" showInputMessage="1" showErrorMessage="1" sqref="H157:K158">
      <formula1>INDIRECT($F$155)</formula1>
    </dataValidation>
    <dataValidation type="list" allowBlank="1" showInputMessage="1" showErrorMessage="1" sqref="F107:I107">
      <formula1>INDIRECT($F$106)</formula1>
    </dataValidation>
    <dataValidation type="list" allowBlank="1" showInputMessage="1" showErrorMessage="1" sqref="F106:I106">
      <formula1>INDIRECT($F$105)</formula1>
    </dataValidation>
    <dataValidation type="list" allowBlank="1" showInputMessage="1" showErrorMessage="1" sqref="F104:I104">
      <formula1>INDIRECT($F$103)</formula1>
    </dataValidation>
    <dataValidation type="list" allowBlank="1" showInputMessage="1" showErrorMessage="1" sqref="F103:I103">
      <formula1>INDIRECT($F$102)</formula1>
    </dataValidation>
    <dataValidation type="list" allowBlank="1" showInputMessage="1" showErrorMessage="1" sqref="F101:I101">
      <formula1>INDIRECT($F$100)</formula1>
    </dataValidation>
    <dataValidation type="list" allowBlank="1" showInputMessage="1" showErrorMessage="1" sqref="F100:I100">
      <formula1>INDIRECT($F$99)</formula1>
    </dataValidation>
    <dataValidation type="list" allowBlank="1" showInputMessage="1" showErrorMessage="1" sqref="F98:I98">
      <formula1>INDIRECT($F$97)</formula1>
    </dataValidation>
    <dataValidation type="list" allowBlank="1" showInputMessage="1" showErrorMessage="1" sqref="F97:I97">
      <formula1>INDIRECT($F$96)</formula1>
    </dataValidation>
    <dataValidation type="list" allowBlank="1" showInputMessage="1" showErrorMessage="1" sqref="F93:I93">
      <formula1>INDIRECT($F$92)</formula1>
    </dataValidation>
    <dataValidation type="list" allowBlank="1" showInputMessage="1" showErrorMessage="1" sqref="F92:I92">
      <formula1>INDIRECT($F$91)</formula1>
    </dataValidation>
    <dataValidation type="list" allowBlank="1" showInputMessage="1" showErrorMessage="1" sqref="F90:I90">
      <formula1>INDIRECT($F$89)</formula1>
    </dataValidation>
    <dataValidation type="list" allowBlank="1" showInputMessage="1" showErrorMessage="1" sqref="F89:I89">
      <formula1>INDIRECT($F$88)</formula1>
    </dataValidation>
    <dataValidation type="list" allowBlank="1" showInputMessage="1" showErrorMessage="1" sqref="F87:I87">
      <formula1>INDIRECT($F$86)</formula1>
    </dataValidation>
    <dataValidation type="list" allowBlank="1" showInputMessage="1" showErrorMessage="1" sqref="F86:I86">
      <formula1>INDIRECT($F$85)</formula1>
    </dataValidation>
    <dataValidation type="list" allowBlank="1" showInputMessage="1" showErrorMessage="1" sqref="F84:I84">
      <formula1>INDIRECT($F$83)</formula1>
    </dataValidation>
    <dataValidation type="list" allowBlank="1" showInputMessage="1" showErrorMessage="1" sqref="F83:I83">
      <formula1>INDIRECT($F$82)</formula1>
    </dataValidation>
    <dataValidation type="list" allowBlank="1" showInputMessage="1" showErrorMessage="1" sqref="G152 F85 F88 F91 G145 F105 H151 G148 F96 F99 F102 G154 F82:I82">
      <formula1>dominios</formula1>
    </dataValidation>
    <dataValidation operator="greaterThan" allowBlank="1" showInputMessage="1" showErrorMessage="1" sqref="BA157:BD158"/>
    <dataValidation allowBlank="1" showInputMessage="1" showErrorMessage="1" prompt="Es una actividad del HACER del proceso en la que se debe ejercer un control para prevenir la materializacion de riesgo" sqref="D17 BD17"/>
    <dataValidation type="list" allowBlank="1" showInputMessage="1" showErrorMessage="1" sqref="I48">
      <formula1>Probabilidad_factibilidad</formula1>
    </dataValidation>
    <dataValidation type="list" allowBlank="1" showInputMessage="1" showErrorMessage="1" sqref="AJ73">
      <formula1>x</formula1>
    </dataValidation>
    <dataValidation type="list" allowBlank="1" showInputMessage="1" showErrorMessage="1" sqref="J19:L19">
      <formula1>Preposiciones</formula1>
    </dataValidation>
  </dataValidations>
  <hyperlinks>
    <hyperlink ref="I57:T57" location="Enc_Imp_Corrupción!D4" display="Enc_Imp_Corrupción!D4"/>
    <hyperlink ref="AQ19:BC19" location="Activos!X5" display="Activos!X5"/>
  </hyperlinks>
  <printOptions horizontalCentered="1" verticalCentered="1"/>
  <pageMargins left="0.19685039370078741" right="0.23622047244094491" top="0.19685039370078741" bottom="0.19685039370078741" header="0.31496062992125984" footer="0.31496062992125984"/>
  <pageSetup paperSize="14" scale="29" orientation="portrait" horizontalDpi="4294967294" verticalDpi="4294967294" r:id="rId1"/>
  <headerFooter>
    <oddFooter>&amp;R&amp;"Arial Narrow,Normal"&amp;7Fecha de versión: 10 de octubre de 2017</oddFooter>
  </headerFooter>
  <rowBreaks count="1" manualBreakCount="1">
    <brk id="139" max="5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" id="{B60E7FDC-3407-4E59-88A8-20BE03DE4C65}">
            <xm:f>$AN$52=Datos!$U$5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38" id="{F67173CD-E4C4-42EE-9CA4-FABCFA74FEE2}">
            <xm:f>$AN$52=Datos!$U$4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39" id="{9D454D72-09AC-4767-8745-1A9AF33214FA}">
            <xm:f>$AN$52=Datos!$U$3</xm:f>
            <x14:dxf>
              <fill>
                <patternFill>
                  <bgColor rgb="FFFFC000"/>
                </patternFill>
              </fill>
            </x14:dxf>
          </x14:cfRule>
          <xm:sqref>AN52:AZ53</xm:sqref>
        </x14:conditionalFormatting>
        <x14:conditionalFormatting xmlns:xm="http://schemas.microsoft.com/office/excel/2006/main">
          <x14:cfRule type="expression" priority="33" id="{DB192D2A-5775-4E61-8F41-68AEB748FD70}">
            <xm:f>$AN$128=Datos!$U$5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34" id="{D0DDA912-51A9-456E-B845-F78E655A7027}">
            <xm:f>$AN$128=Datos!$U$4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35" id="{00C6D6A8-6A40-4412-A734-1F45A8E6B65D}">
            <xm:f>$AN$128=Datos!$U$3</xm:f>
            <x14:dxf>
              <fill>
                <patternFill>
                  <bgColor rgb="FFFFC000"/>
                </patternFill>
              </fill>
            </x14:dxf>
          </x14:cfRule>
          <xm:sqref>AN128:AZ129</xm:sqref>
        </x14:conditionalFormatting>
        <x14:conditionalFormatting xmlns:xm="http://schemas.microsoft.com/office/excel/2006/main">
          <x14:cfRule type="containsText" priority="29" operator="containsText" id="{B15E06FA-7936-4A1A-9AC9-4FC30BB0F665}">
            <xm:f>NOT(ISERROR(SEARCH(Datos!$AR$4,AO82)))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30" operator="containsText" id="{C772E5E4-B280-429A-9902-E0754D687279}">
            <xm:f>NOT(ISERROR(SEARCH(Datos!$AR$3,AO82)))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1" operator="containsText" id="{9388BD2E-B680-4D4B-8CCC-002CE4F75FA9}">
            <xm:f>NOT(ISERROR(SEARCH(Datos!$AR$2,AO82)))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AO82:AP87 AO88:AO93</xm:sqref>
        </x14:conditionalFormatting>
        <x14:conditionalFormatting xmlns:xm="http://schemas.microsoft.com/office/excel/2006/main">
          <x14:cfRule type="containsText" priority="26" operator="containsText" id="{E3B227C1-06DB-4F69-BFB0-8F91E7D333CB}">
            <xm:f>NOT(ISERROR(SEARCH(Datos!$AR$4,AM82)))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7" operator="containsText" id="{1A70456A-F378-4BFD-935D-5C2A5D96CE09}">
            <xm:f>NOT(ISERROR(SEARCH(Datos!$AR$3,AM82)))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8" operator="containsText" id="{8CC92E6C-436D-4724-8E2E-1B216D75FE62}">
            <xm:f>NOT(ISERROR(SEARCH(Datos!$AR$2,AM82)))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AM82:AM93</xm:sqref>
        </x14:conditionalFormatting>
        <x14:conditionalFormatting xmlns:xm="http://schemas.microsoft.com/office/excel/2006/main">
          <x14:cfRule type="containsText" priority="23" operator="containsText" id="{3D6D045F-EE59-4538-B64E-089834AF1297}">
            <xm:f>NOT(ISERROR(SEARCH(Datos!$AR$4,AQ82)))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4" operator="containsText" id="{2AA81E7D-15E6-41D9-BCD0-17B1E35439BE}">
            <xm:f>NOT(ISERROR(SEARCH(Datos!$AR$3,AQ82)))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5" operator="containsText" id="{7034F243-F522-4C2A-B0BA-9347B40A12F8}">
            <xm:f>NOT(ISERROR(SEARCH(Datos!$AR$2,AQ82)))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AQ82</xm:sqref>
        </x14:conditionalFormatting>
        <x14:conditionalFormatting xmlns:xm="http://schemas.microsoft.com/office/excel/2006/main">
          <x14:cfRule type="expression" priority="61" id="{F28A9559-025B-4CDD-B5BB-5AD954CA6734}">
            <xm:f>$AN$128='\Users\c.gbeltran\Backups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BA158 BA144:BC144 AV144:AY144 AR144</xm:sqref>
        </x14:conditionalFormatting>
        <x14:conditionalFormatting xmlns:xm="http://schemas.microsoft.com/office/excel/2006/main">
          <x14:cfRule type="expression" priority="62" id="{EC78EF69-E0C3-4B19-8C66-B4E03519D994}">
            <xm:f>$AN$128='\Users\c.gbeltran\Backups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AW158</xm:sqref>
        </x14:conditionalFormatting>
        <x14:conditionalFormatting xmlns:xm="http://schemas.microsoft.com/office/excel/2006/main">
          <x14:cfRule type="containsText" priority="19" operator="containsText" id="{9AAB00DE-949B-43EF-95E8-5230EF9D20B7}">
            <xm:f>NOT(ISERROR(SEARCH(Datos!$AR$4,P111)))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0" operator="containsText" id="{61085A5C-D81B-4BA8-8AE0-771E2AEBC620}">
            <xm:f>NOT(ISERROR(SEARCH(Datos!$AR$3,P111)))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1" operator="containsText" id="{55227811-9306-416A-AA21-468A769A48C7}">
            <xm:f>NOT(ISERROR(SEARCH(Datos!$AR$2,P111)))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P111</xm:sqref>
        </x14:conditionalFormatting>
        <x14:conditionalFormatting xmlns:xm="http://schemas.microsoft.com/office/excel/2006/main">
          <x14:cfRule type="containsText" priority="16" operator="containsText" id="{FAFDDB07-AB92-4185-A295-C25A8B9676D5}">
            <xm:f>NOT(ISERROR(SEARCH(Datos!$AR$4,AC111)))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7" operator="containsText" id="{1744A4B6-A9F6-487B-B842-EB0EDC5C3DCE}">
            <xm:f>NOT(ISERROR(SEARCH(Datos!$AR$3,AC111)))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8" operator="containsText" id="{FFFBEF0C-EDAA-4A3B-9152-0FD5FA1A5E73}">
            <xm:f>NOT(ISERROR(SEARCH(Datos!$AR$2,AC111)))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AC111</xm:sqref>
        </x14:conditionalFormatting>
        <x14:conditionalFormatting xmlns:xm="http://schemas.microsoft.com/office/excel/2006/main">
          <x14:cfRule type="containsText" priority="13" operator="containsText" id="{005FB671-82F5-4602-925A-589C811E6DBD}">
            <xm:f>NOT(ISERROR(SEARCH(Datos!$AR$4,AP88)))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4" operator="containsText" id="{AB611C66-71AF-44A1-8FBB-26B401D3B39D}">
            <xm:f>NOT(ISERROR(SEARCH(Datos!$AR$3,AP88)))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5" operator="containsText" id="{B5710D8D-9BB5-4694-B19D-CF014A70AFA6}">
            <xm:f>NOT(ISERROR(SEARCH(Datos!$AR$2,AP88)))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AP88:AP93</xm:sqref>
        </x14:conditionalFormatting>
        <x14:conditionalFormatting xmlns:xm="http://schemas.microsoft.com/office/excel/2006/main">
          <x14:cfRule type="containsText" priority="10" operator="containsText" id="{C208AC1E-5D61-4E7A-81E5-C3BC9D845B81}">
            <xm:f>NOT(ISERROR(SEARCH(Datos!$AR$4,AO96)))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1" operator="containsText" id="{335EFA16-7C0D-4AD0-A094-7CABF218CCBD}">
            <xm:f>NOT(ISERROR(SEARCH(Datos!$AR$3,AO96)))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2" operator="containsText" id="{74BD877D-8B83-45BC-ADCD-EC96853C05F0}">
            <xm:f>NOT(ISERROR(SEARCH(Datos!$AR$2,AO96)))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AO96:AP101 AO102:AO107</xm:sqref>
        </x14:conditionalFormatting>
        <x14:conditionalFormatting xmlns:xm="http://schemas.microsoft.com/office/excel/2006/main">
          <x14:cfRule type="containsText" priority="7" operator="containsText" id="{C09AC9E4-476E-4D99-8F55-42B94FD134CA}">
            <xm:f>NOT(ISERROR(SEARCH(Datos!$AR$4,AM96)))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8" operator="containsText" id="{CB5B0438-91F0-478F-A8C3-C0335253E85C}">
            <xm:f>NOT(ISERROR(SEARCH(Datos!$AR$3,AM96)))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9" operator="containsText" id="{BEC8DE36-03EE-4EE1-940C-EBBAD3E6C2BE}">
            <xm:f>NOT(ISERROR(SEARCH(Datos!$AR$2,AM96)))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AM96:AM107</xm:sqref>
        </x14:conditionalFormatting>
        <x14:conditionalFormatting xmlns:xm="http://schemas.microsoft.com/office/excel/2006/main">
          <x14:cfRule type="containsText" priority="4" operator="containsText" id="{AB1F8980-B9F9-448B-BE8D-CBD1887401D9}">
            <xm:f>NOT(ISERROR(SEARCH(Datos!$AR$4,AQ96)))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5" operator="containsText" id="{4BF72B1D-72A8-4F1B-A60C-6DD50A4F2534}">
            <xm:f>NOT(ISERROR(SEARCH(Datos!$AR$3,AQ96)))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6" operator="containsText" id="{E2EF12FD-ECC8-4FFC-9AF5-DB277FAFDD58}">
            <xm:f>NOT(ISERROR(SEARCH(Datos!$AR$2,AQ96)))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AQ96</xm:sqref>
        </x14:conditionalFormatting>
        <x14:conditionalFormatting xmlns:xm="http://schemas.microsoft.com/office/excel/2006/main">
          <x14:cfRule type="containsText" priority="1" operator="containsText" id="{3B3708F5-D8AA-444E-9D7D-FB0693C60CA4}">
            <xm:f>NOT(ISERROR(SEARCH(Datos!$AR$4,AP102)))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" operator="containsText" id="{BA5B5A67-A3A8-46AB-8729-E122B52D5EAC}">
            <xm:f>NOT(ISERROR(SEARCH(Datos!$AR$3,AP102)))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id="{7A45E08E-0C13-4E7D-B828-143558BB56A6}">
            <xm:f>NOT(ISERROR(SEARCH(Datos!$AR$2,AP102)))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AP102:AP107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IF(AM13=1,Categoría_corrupción,IF(AM13=2,Categoría_ambiental,IF(AM13=3, Categoría_gestión_procesos,IF(AM13=5,Datos!$AH$2,IF(AM13=4, Categoría_seguridad_información)))))</xm:f>
          </x14:formula1>
          <xm:sqref>E19:G19</xm:sqref>
        </x14:dataValidation>
        <x14:dataValidation type="list" allowBlank="1" showInputMessage="1" showErrorMessage="1">
          <x14:formula1>
            <xm:f>IF(AK13=1,Categoría_corrupción,IF(AK13=2,Categoría_ambiental,IF(AK13=3, Categoría_gestión_procesos,IF(AK13=5,Datos!$AH$2,IF(AK13=4, Categoría_seguridad_información)))))</xm:f>
          </x14:formula1>
          <xm:sqref>D19</xm:sqref>
        </x14:dataValidation>
        <x14:dataValidation type="list" allowBlank="1" showInputMessage="1" showErrorMessage="1">
          <x14:formula1>
            <xm:f>IF(AK$13=1,Datos!$AC$2:$AC$3,IF(AK$13=2,Categoría_ambiental,IF(AK13=3, Clase_riesgo,IF(AK$13=4, V13, IF(AK$13=5,Clase_riesgo)))))</xm:f>
          </x14:formula1>
          <xm:sqref>AO25:AP25</xm:sqref>
        </x14:dataValidation>
        <x14:dataValidation type="list" allowBlank="1" showInputMessage="1" showErrorMessage="1">
          <x14:formula1>
            <xm:f>IF(AQ13=1,Categoría_corrupción,IF(AQ13=2,Categoría_ambiental,IF(AQ13=3, Categoría_gestión_procesos,IF(AQ13=5,Datos!$AH$2,IF(AQ13=4, Categoría_seguridad_información)))))</xm:f>
          </x14:formula1>
          <xm:sqref>H19</xm:sqref>
        </x14:dataValidation>
        <x14:dataValidation type="list" allowBlank="1" showInputMessage="1" showErrorMessage="1">
          <x14:formula1>
            <xm:f>IF($J96&lt;&gt;"",Datos!$AG$2:$AG$6)</xm:f>
          </x14:formula1>
          <xm:sqref>AR96:BD107</xm:sqref>
        </x14:dataValidation>
        <x14:dataValidation type="list" allowBlank="1" showInputMessage="1" showErrorMessage="1">
          <x14:formula1>
            <xm:f>IF(AK13=1,"",Datos!$P$2:$P$6)</xm:f>
          </x14:formula1>
          <xm:sqref>I58</xm:sqref>
        </x14:dataValidation>
        <x14:dataValidation type="list" allowBlank="1" showInputMessage="1" showErrorMessage="1">
          <x14:formula1>
            <xm:f>Datos!$B$2:$B$6</xm:f>
          </x14:formula1>
          <xm:sqref>V13:AJ13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70C0"/>
  </sheetPr>
  <dimension ref="A1:BV166"/>
  <sheetViews>
    <sheetView showGridLines="0" view="pageBreakPreview" topLeftCell="A88" zoomScale="80" zoomScaleNormal="90" zoomScaleSheetLayoutView="80" workbookViewId="0">
      <selection activeCell="AQ107" sqref="AQ107:BB108"/>
    </sheetView>
  </sheetViews>
  <sheetFormatPr baseColWidth="10" defaultColWidth="11.5703125" defaultRowHeight="15"/>
  <cols>
    <col min="1" max="3" width="2.7109375" style="9" customWidth="1"/>
    <col min="4" max="4" width="4" style="9" customWidth="1"/>
    <col min="5" max="5" width="5.7109375" style="9" customWidth="1"/>
    <col min="6" max="6" width="4.7109375" style="9" customWidth="1"/>
    <col min="7" max="8" width="7.7109375" style="9" customWidth="1"/>
    <col min="9" max="9" width="7" style="9" customWidth="1"/>
    <col min="10" max="11" width="2.7109375" style="9" customWidth="1"/>
    <col min="12" max="12" width="4.28515625" style="9" customWidth="1"/>
    <col min="13" max="16" width="2.7109375" style="9" customWidth="1"/>
    <col min="17" max="17" width="3.7109375" style="9" customWidth="1"/>
    <col min="18" max="20" width="2.7109375" style="9" customWidth="1"/>
    <col min="21" max="21" width="4.28515625" style="9" customWidth="1"/>
    <col min="22" max="23" width="2.7109375" style="9" customWidth="1"/>
    <col min="24" max="24" width="4.5703125" style="9" customWidth="1"/>
    <col min="25" max="25" width="9.28515625" style="9" customWidth="1"/>
    <col min="26" max="26" width="3.85546875" style="9" customWidth="1"/>
    <col min="27" max="28" width="2.7109375" style="9" customWidth="1"/>
    <col min="29" max="29" width="6.42578125" style="9" customWidth="1"/>
    <col min="30" max="30" width="2.7109375" style="9" customWidth="1"/>
    <col min="31" max="31" width="5.85546875" style="9" customWidth="1"/>
    <col min="32" max="32" width="2.7109375" style="9" customWidth="1"/>
    <col min="33" max="33" width="8.42578125" style="9" customWidth="1"/>
    <col min="34" max="34" width="5.7109375" style="9" customWidth="1"/>
    <col min="35" max="35" width="7.140625" style="9" customWidth="1"/>
    <col min="36" max="36" width="8.28515625" style="9" customWidth="1"/>
    <col min="37" max="37" width="3.42578125" style="9" customWidth="1"/>
    <col min="38" max="50" width="2.7109375" style="9" customWidth="1"/>
    <col min="51" max="51" width="4.28515625" style="9" customWidth="1"/>
    <col min="52" max="54" width="2.7109375" style="9" customWidth="1"/>
    <col min="55" max="55" width="4.7109375" style="9" customWidth="1"/>
    <col min="56" max="57" width="2.7109375" style="9" customWidth="1"/>
    <col min="58" max="58" width="6.5703125" style="9" customWidth="1"/>
    <col min="59" max="59" width="3" style="9" customWidth="1"/>
    <col min="60" max="60" width="4.85546875" style="9" customWidth="1"/>
    <col min="61" max="61" width="4.42578125" style="9" customWidth="1"/>
    <col min="62" max="62" width="7.5703125" style="9" customWidth="1"/>
    <col min="63" max="63" width="16.42578125" style="9" customWidth="1"/>
    <col min="64" max="64" width="15.28515625" style="9" customWidth="1"/>
    <col min="65" max="65" width="19.85546875" style="9" customWidth="1"/>
    <col min="66" max="66" width="11.5703125" style="9" customWidth="1"/>
    <col min="67" max="67" width="14.85546875" style="9" customWidth="1"/>
    <col min="68" max="68" width="21.7109375" style="9" customWidth="1"/>
    <col min="69" max="69" width="20.7109375" style="9" customWidth="1"/>
    <col min="70" max="70" width="11.5703125" style="9" customWidth="1"/>
    <col min="71" max="71" width="11.85546875" style="9" customWidth="1"/>
    <col min="72" max="78" width="11.5703125" style="9" customWidth="1"/>
    <col min="79" max="16384" width="11.5703125" style="9"/>
  </cols>
  <sheetData>
    <row r="1" spans="1:57" ht="15.6" customHeight="1">
      <c r="A1" s="661"/>
      <c r="B1" s="662"/>
      <c r="C1" s="662"/>
      <c r="D1" s="662"/>
      <c r="E1" s="662"/>
      <c r="F1" s="662"/>
      <c r="G1" s="662"/>
      <c r="H1" s="662"/>
      <c r="I1" s="662"/>
      <c r="J1" s="662"/>
      <c r="K1" s="7"/>
      <c r="L1" s="7"/>
      <c r="M1" s="7"/>
      <c r="N1" s="7"/>
      <c r="O1" s="8"/>
      <c r="P1" s="685" t="s">
        <v>279</v>
      </c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  <c r="AL1" s="686"/>
      <c r="AM1" s="686"/>
      <c r="AN1" s="686"/>
      <c r="AO1" s="686"/>
      <c r="AP1" s="686"/>
      <c r="AQ1" s="686"/>
      <c r="AR1" s="686"/>
      <c r="AS1" s="687"/>
      <c r="AT1" s="667" t="s">
        <v>129</v>
      </c>
      <c r="AU1" s="668"/>
      <c r="AV1" s="668"/>
      <c r="AW1" s="668"/>
      <c r="AX1" s="668"/>
      <c r="AY1" s="669"/>
      <c r="AZ1" s="673"/>
      <c r="BA1" s="674"/>
      <c r="BB1" s="674"/>
      <c r="BC1" s="674"/>
      <c r="BD1" s="674"/>
      <c r="BE1" s="675"/>
    </row>
    <row r="2" spans="1:57" ht="15.6" customHeight="1">
      <c r="A2" s="663"/>
      <c r="B2" s="664"/>
      <c r="C2" s="664"/>
      <c r="D2" s="664"/>
      <c r="E2" s="664"/>
      <c r="F2" s="664"/>
      <c r="G2" s="664"/>
      <c r="H2" s="664"/>
      <c r="I2" s="664"/>
      <c r="J2" s="664"/>
      <c r="K2" s="10"/>
      <c r="L2" s="10"/>
      <c r="M2" s="10"/>
      <c r="N2" s="10"/>
      <c r="O2" s="11"/>
      <c r="P2" s="688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89"/>
      <c r="AO2" s="689"/>
      <c r="AP2" s="689"/>
      <c r="AQ2" s="689"/>
      <c r="AR2" s="689"/>
      <c r="AS2" s="690"/>
      <c r="AT2" s="670"/>
      <c r="AU2" s="671"/>
      <c r="AV2" s="671"/>
      <c r="AW2" s="671"/>
      <c r="AX2" s="671"/>
      <c r="AY2" s="672"/>
      <c r="AZ2" s="676"/>
      <c r="BA2" s="677"/>
      <c r="BB2" s="677"/>
      <c r="BC2" s="677"/>
      <c r="BD2" s="677"/>
      <c r="BE2" s="678"/>
    </row>
    <row r="3" spans="1:57" ht="15.6" customHeight="1">
      <c r="A3" s="663"/>
      <c r="B3" s="664"/>
      <c r="C3" s="664"/>
      <c r="D3" s="664"/>
      <c r="E3" s="664"/>
      <c r="F3" s="664"/>
      <c r="G3" s="664"/>
      <c r="H3" s="664"/>
      <c r="I3" s="664"/>
      <c r="J3" s="664"/>
      <c r="K3" s="10"/>
      <c r="L3" s="10"/>
      <c r="M3" s="10"/>
      <c r="N3" s="10"/>
      <c r="O3" s="11"/>
      <c r="P3" s="688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689"/>
      <c r="AF3" s="689"/>
      <c r="AG3" s="689"/>
      <c r="AH3" s="689"/>
      <c r="AI3" s="689"/>
      <c r="AJ3" s="689"/>
      <c r="AK3" s="689"/>
      <c r="AL3" s="689"/>
      <c r="AM3" s="689"/>
      <c r="AN3" s="689"/>
      <c r="AO3" s="689"/>
      <c r="AP3" s="689"/>
      <c r="AQ3" s="689"/>
      <c r="AR3" s="689"/>
      <c r="AS3" s="690"/>
      <c r="AT3" s="670" t="s">
        <v>131</v>
      </c>
      <c r="AU3" s="671"/>
      <c r="AV3" s="671"/>
      <c r="AW3" s="671"/>
      <c r="AX3" s="671"/>
      <c r="AY3" s="672"/>
      <c r="AZ3" s="676"/>
      <c r="BA3" s="677"/>
      <c r="BB3" s="677"/>
      <c r="BC3" s="677"/>
      <c r="BD3" s="677"/>
      <c r="BE3" s="678"/>
    </row>
    <row r="4" spans="1:57" ht="15.6" customHeight="1" thickBot="1">
      <c r="A4" s="665"/>
      <c r="B4" s="666"/>
      <c r="C4" s="666"/>
      <c r="D4" s="666"/>
      <c r="E4" s="666"/>
      <c r="F4" s="666"/>
      <c r="G4" s="666"/>
      <c r="H4" s="666"/>
      <c r="I4" s="666"/>
      <c r="J4" s="666"/>
      <c r="K4" s="12"/>
      <c r="L4" s="12"/>
      <c r="M4" s="12"/>
      <c r="N4" s="12"/>
      <c r="O4" s="13"/>
      <c r="P4" s="691"/>
      <c r="Q4" s="692"/>
      <c r="R4" s="692"/>
      <c r="S4" s="692"/>
      <c r="T4" s="692"/>
      <c r="U4" s="692"/>
      <c r="V4" s="692"/>
      <c r="W4" s="692"/>
      <c r="X4" s="692"/>
      <c r="Y4" s="692"/>
      <c r="Z4" s="692"/>
      <c r="AA4" s="692"/>
      <c r="AB4" s="692"/>
      <c r="AC4" s="692"/>
      <c r="AD4" s="692"/>
      <c r="AE4" s="692"/>
      <c r="AF4" s="692"/>
      <c r="AG4" s="692"/>
      <c r="AH4" s="692"/>
      <c r="AI4" s="692"/>
      <c r="AJ4" s="692"/>
      <c r="AK4" s="692"/>
      <c r="AL4" s="692"/>
      <c r="AM4" s="692"/>
      <c r="AN4" s="692"/>
      <c r="AO4" s="692"/>
      <c r="AP4" s="692"/>
      <c r="AQ4" s="692"/>
      <c r="AR4" s="692"/>
      <c r="AS4" s="693"/>
      <c r="AT4" s="679"/>
      <c r="AU4" s="680"/>
      <c r="AV4" s="680"/>
      <c r="AW4" s="680"/>
      <c r="AX4" s="680"/>
      <c r="AY4" s="681"/>
      <c r="AZ4" s="682"/>
      <c r="BA4" s="683"/>
      <c r="BB4" s="683"/>
      <c r="BC4" s="683"/>
      <c r="BD4" s="683"/>
      <c r="BE4" s="684"/>
    </row>
    <row r="5" spans="1:57" ht="15.6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6"/>
    </row>
    <row r="6" spans="1:57" ht="31.15" customHeight="1">
      <c r="A6" s="17"/>
      <c r="B6" s="18"/>
      <c r="C6" s="19"/>
      <c r="D6" s="523" t="s">
        <v>4</v>
      </c>
      <c r="E6" s="523"/>
      <c r="F6" s="523"/>
      <c r="G6" s="523"/>
      <c r="H6" s="18"/>
      <c r="I6" s="18"/>
      <c r="J6" s="19"/>
      <c r="K6" s="485" t="s">
        <v>276</v>
      </c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486"/>
      <c r="AS6" s="486"/>
      <c r="AT6" s="486"/>
      <c r="AU6" s="486"/>
      <c r="AV6" s="486"/>
      <c r="AW6" s="486"/>
      <c r="AX6" s="486"/>
      <c r="AY6" s="486"/>
      <c r="AZ6" s="486"/>
      <c r="BA6" s="486"/>
      <c r="BB6" s="487"/>
      <c r="BC6" s="18"/>
      <c r="BD6" s="18"/>
      <c r="BE6" s="20"/>
    </row>
    <row r="7" spans="1:57" ht="11.45" customHeight="1">
      <c r="A7" s="17"/>
      <c r="B7" s="18"/>
      <c r="C7" s="19"/>
      <c r="D7" s="19"/>
      <c r="E7" s="19"/>
      <c r="F7" s="19"/>
      <c r="G7" s="18"/>
      <c r="H7" s="19"/>
      <c r="I7" s="19"/>
      <c r="J7" s="19"/>
      <c r="K7" s="18"/>
      <c r="L7" s="18"/>
      <c r="M7" s="18"/>
      <c r="N7" s="18"/>
      <c r="O7" s="19"/>
      <c r="P7" s="176"/>
      <c r="Q7" s="176"/>
      <c r="R7" s="176"/>
      <c r="S7" s="176"/>
      <c r="T7" s="19"/>
      <c r="U7" s="19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20"/>
    </row>
    <row r="8" spans="1:57" ht="31.15" customHeight="1">
      <c r="A8" s="17"/>
      <c r="B8" s="18"/>
      <c r="C8" s="19"/>
      <c r="D8" s="523" t="s">
        <v>34</v>
      </c>
      <c r="E8" s="523"/>
      <c r="F8" s="523"/>
      <c r="G8" s="523"/>
      <c r="H8" s="18"/>
      <c r="I8" s="18"/>
      <c r="J8" s="22"/>
      <c r="K8" s="485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6"/>
      <c r="AL8" s="486"/>
      <c r="AM8" s="486"/>
      <c r="AN8" s="486"/>
      <c r="AO8" s="486"/>
      <c r="AP8" s="486"/>
      <c r="AQ8" s="486"/>
      <c r="AR8" s="486"/>
      <c r="AS8" s="486"/>
      <c r="AT8" s="486"/>
      <c r="AU8" s="486"/>
      <c r="AV8" s="486"/>
      <c r="AW8" s="486"/>
      <c r="AX8" s="486"/>
      <c r="AY8" s="486"/>
      <c r="AZ8" s="486"/>
      <c r="BA8" s="486"/>
      <c r="BB8" s="487"/>
      <c r="BC8" s="18"/>
      <c r="BD8" s="18"/>
      <c r="BE8" s="20"/>
    </row>
    <row r="9" spans="1:57" ht="11.45" customHeight="1">
      <c r="A9" s="17"/>
      <c r="B9" s="18"/>
      <c r="C9" s="19"/>
      <c r="D9" s="176"/>
      <c r="E9" s="176"/>
      <c r="F9" s="176"/>
      <c r="G9" s="176"/>
      <c r="H9" s="18"/>
      <c r="I9" s="18"/>
      <c r="J9" s="22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8"/>
      <c r="BD9" s="18"/>
      <c r="BE9" s="20"/>
    </row>
    <row r="10" spans="1:57" ht="33.75" customHeight="1">
      <c r="A10" s="17"/>
      <c r="B10" s="18"/>
      <c r="C10" s="19"/>
      <c r="D10" s="523" t="s">
        <v>280</v>
      </c>
      <c r="E10" s="523"/>
      <c r="F10" s="523"/>
      <c r="G10" s="523"/>
      <c r="H10" s="523"/>
      <c r="I10" s="523"/>
      <c r="J10" s="22"/>
      <c r="K10" s="485" t="s">
        <v>355</v>
      </c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7"/>
      <c r="AK10" s="694" t="s">
        <v>321</v>
      </c>
      <c r="AL10" s="481"/>
      <c r="AM10" s="481"/>
      <c r="AN10" s="481"/>
      <c r="AO10" s="481"/>
      <c r="AP10" s="481"/>
      <c r="AQ10" s="481"/>
      <c r="AR10" s="481"/>
      <c r="AS10" s="695"/>
      <c r="AT10" s="696"/>
      <c r="AU10" s="696"/>
      <c r="AV10" s="696"/>
      <c r="AW10" s="696"/>
      <c r="AX10" s="696"/>
      <c r="AY10" s="696"/>
      <c r="AZ10" s="696"/>
      <c r="BA10" s="696"/>
      <c r="BB10" s="696"/>
      <c r="BC10" s="18"/>
      <c r="BD10" s="18"/>
      <c r="BE10" s="20"/>
    </row>
    <row r="11" spans="1:57" ht="15.75">
      <c r="A11" s="17"/>
      <c r="B11" s="18"/>
      <c r="C11" s="19"/>
      <c r="D11" s="19"/>
      <c r="E11" s="19"/>
      <c r="F11" s="176"/>
      <c r="G11" s="176"/>
      <c r="H11" s="176"/>
      <c r="I11" s="176"/>
      <c r="J11" s="22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549" t="s">
        <v>3</v>
      </c>
      <c r="AU11" s="549"/>
      <c r="AV11" s="549"/>
      <c r="AW11" s="549"/>
      <c r="AX11" s="549"/>
      <c r="AY11" s="549"/>
      <c r="AZ11" s="549"/>
      <c r="BA11" s="549"/>
      <c r="BB11" s="549"/>
      <c r="BC11" s="549"/>
      <c r="BD11" s="18"/>
      <c r="BE11" s="20"/>
    </row>
    <row r="12" spans="1:57" ht="23.45" customHeight="1">
      <c r="A12" s="17"/>
      <c r="B12" s="18"/>
      <c r="C12" s="19"/>
      <c r="D12" s="19"/>
      <c r="E12" s="19"/>
      <c r="F12" s="176"/>
      <c r="G12" s="176"/>
      <c r="H12" s="176"/>
      <c r="I12" s="176"/>
      <c r="J12" s="22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18"/>
      <c r="BE12" s="20"/>
    </row>
    <row r="13" spans="1:57" ht="31.15" customHeight="1">
      <c r="A13" s="17"/>
      <c r="B13" s="18"/>
      <c r="C13" s="19"/>
      <c r="D13" s="18"/>
      <c r="E13" s="24"/>
      <c r="F13" s="24"/>
      <c r="G13" s="24"/>
      <c r="H13" s="24"/>
      <c r="I13" s="24"/>
      <c r="J13" s="24"/>
      <c r="K13" s="18"/>
      <c r="L13" s="24"/>
      <c r="M13" s="488" t="s">
        <v>38</v>
      </c>
      <c r="N13" s="488"/>
      <c r="O13" s="488"/>
      <c r="P13" s="488"/>
      <c r="Q13" s="488"/>
      <c r="R13" s="488"/>
      <c r="S13" s="488"/>
      <c r="T13" s="488"/>
      <c r="U13" s="24"/>
      <c r="V13" s="485" t="s">
        <v>281</v>
      </c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6"/>
      <c r="AJ13" s="487"/>
      <c r="AK13" s="166">
        <f>IF(V13=Datos!B2,1,IF(V13=Datos!B3,2,IF(V13=Datos!B4,3,IF(V13=Datos!B5,4,IF(V13=Datos!B6,5,"")))))</f>
        <v>5</v>
      </c>
      <c r="AL13" s="18"/>
      <c r="AM13" s="18"/>
      <c r="AN13" s="18"/>
      <c r="AO13" s="18"/>
      <c r="AP13" s="18"/>
      <c r="AQ13" s="18"/>
      <c r="AR13" s="18"/>
      <c r="AS13" s="18"/>
      <c r="AT13" s="18"/>
      <c r="AU13" s="177"/>
      <c r="AV13" s="177"/>
      <c r="AW13" s="177"/>
      <c r="AX13" s="177"/>
      <c r="AY13" s="177"/>
      <c r="AZ13" s="177"/>
      <c r="BA13" s="177"/>
      <c r="BB13" s="177"/>
      <c r="BC13" s="18"/>
      <c r="BD13" s="18"/>
      <c r="BE13" s="20"/>
    </row>
    <row r="14" spans="1:57" ht="15.6" customHeight="1" thickBo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9"/>
    </row>
    <row r="15" spans="1:57" ht="32.450000000000003" customHeight="1" thickBot="1">
      <c r="A15" s="624" t="s">
        <v>5</v>
      </c>
      <c r="B15" s="625"/>
      <c r="C15" s="625"/>
      <c r="D15" s="625"/>
      <c r="E15" s="625"/>
      <c r="F15" s="625"/>
      <c r="G15" s="625"/>
      <c r="H15" s="625"/>
      <c r="I15" s="625"/>
      <c r="J15" s="626"/>
      <c r="K15" s="30"/>
      <c r="L15" s="30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20"/>
    </row>
    <row r="16" spans="1:57" ht="24.75" customHeight="1">
      <c r="A16" s="53"/>
      <c r="B16" s="54"/>
      <c r="C16" s="54"/>
      <c r="D16" s="547" t="s">
        <v>282</v>
      </c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7"/>
      <c r="AI16" s="547"/>
      <c r="AJ16" s="547"/>
      <c r="AK16" s="547"/>
      <c r="AL16" s="547"/>
      <c r="AM16" s="547"/>
      <c r="AN16" s="547"/>
      <c r="AO16" s="547"/>
      <c r="AP16" s="547"/>
      <c r="AQ16" s="547"/>
      <c r="AR16" s="547"/>
      <c r="AS16" s="547"/>
      <c r="AT16" s="547"/>
      <c r="AU16" s="547"/>
      <c r="AV16" s="547"/>
      <c r="AW16" s="547"/>
      <c r="AX16" s="547"/>
      <c r="AY16" s="547"/>
      <c r="AZ16" s="547"/>
      <c r="BA16" s="547"/>
      <c r="BB16" s="547"/>
      <c r="BC16" s="547"/>
      <c r="BD16" s="18"/>
      <c r="BE16" s="20"/>
    </row>
    <row r="17" spans="1:58" ht="27" customHeight="1">
      <c r="A17" s="53"/>
      <c r="B17" s="54"/>
      <c r="C17" s="54"/>
      <c r="D17" s="697" t="s">
        <v>374</v>
      </c>
      <c r="E17" s="697"/>
      <c r="F17" s="697"/>
      <c r="G17" s="697"/>
      <c r="H17" s="697"/>
      <c r="I17" s="697"/>
      <c r="J17" s="697"/>
      <c r="K17" s="697"/>
      <c r="L17" s="697"/>
      <c r="M17" s="697"/>
      <c r="N17" s="697"/>
      <c r="O17" s="697"/>
      <c r="P17" s="697"/>
      <c r="Q17" s="697"/>
      <c r="R17" s="697"/>
      <c r="S17" s="697"/>
      <c r="T17" s="697"/>
      <c r="U17" s="697"/>
      <c r="V17" s="697"/>
      <c r="W17" s="697"/>
      <c r="X17" s="697"/>
      <c r="Y17" s="697"/>
      <c r="Z17" s="697"/>
      <c r="AA17" s="697"/>
      <c r="AB17" s="697"/>
      <c r="AC17" s="697"/>
      <c r="AD17" s="697"/>
      <c r="AE17" s="697"/>
      <c r="AF17" s="697"/>
      <c r="AG17" s="697"/>
      <c r="AH17" s="697"/>
      <c r="AI17" s="697"/>
      <c r="AJ17" s="697"/>
      <c r="AK17" s="697"/>
      <c r="AL17" s="697"/>
      <c r="AM17" s="697"/>
      <c r="AN17" s="697"/>
      <c r="AO17" s="697"/>
      <c r="AP17" s="697"/>
      <c r="AQ17" s="697"/>
      <c r="AR17" s="697"/>
      <c r="AS17" s="697"/>
      <c r="AT17" s="697"/>
      <c r="AU17" s="697"/>
      <c r="AV17" s="697"/>
      <c r="AW17" s="697"/>
      <c r="AX17" s="697"/>
      <c r="AY17" s="697"/>
      <c r="AZ17" s="697"/>
      <c r="BA17" s="697"/>
      <c r="BB17" s="697"/>
      <c r="BC17" s="18"/>
      <c r="BD17" s="18"/>
      <c r="BE17" s="20"/>
    </row>
    <row r="18" spans="1:58" ht="29.25" customHeight="1">
      <c r="A18" s="17"/>
      <c r="B18" s="31"/>
      <c r="C18" s="31"/>
      <c r="D18" s="548" t="s">
        <v>278</v>
      </c>
      <c r="E18" s="548"/>
      <c r="F18" s="548"/>
      <c r="G18" s="548"/>
      <c r="H18" s="548"/>
      <c r="I18" s="545" t="s">
        <v>320</v>
      </c>
      <c r="J18" s="545"/>
      <c r="K18" s="545"/>
      <c r="L18" s="545"/>
      <c r="M18" s="545"/>
      <c r="N18" s="545"/>
      <c r="O18" s="491" t="s">
        <v>21</v>
      </c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1"/>
      <c r="AG18" s="491"/>
      <c r="AH18" s="491"/>
      <c r="AI18" s="491"/>
      <c r="AJ18" s="491"/>
      <c r="AK18" s="491"/>
      <c r="AL18" s="172"/>
      <c r="AM18" s="172"/>
      <c r="AN18" s="172"/>
      <c r="AO18" s="172"/>
      <c r="AP18" s="172"/>
      <c r="AQ18" s="491" t="str">
        <f>IF(AK13=4,"Activos de información afectados","")</f>
        <v/>
      </c>
      <c r="AR18" s="491"/>
      <c r="AS18" s="491"/>
      <c r="AT18" s="491"/>
      <c r="AU18" s="491"/>
      <c r="AV18" s="491"/>
      <c r="AW18" s="491"/>
      <c r="AX18" s="491"/>
      <c r="AY18" s="491"/>
      <c r="AZ18" s="491"/>
      <c r="BA18" s="491"/>
      <c r="BB18" s="491"/>
      <c r="BC18" s="168"/>
      <c r="BD18" s="18"/>
      <c r="BE18" s="20"/>
    </row>
    <row r="19" spans="1:58" s="32" customFormat="1" ht="31.15" customHeight="1">
      <c r="D19" s="489" t="s">
        <v>285</v>
      </c>
      <c r="E19" s="489"/>
      <c r="F19" s="489"/>
      <c r="G19" s="489"/>
      <c r="H19" s="489"/>
      <c r="I19" s="167"/>
      <c r="J19" s="489" t="s">
        <v>15</v>
      </c>
      <c r="K19" s="489"/>
      <c r="L19" s="489"/>
      <c r="M19" s="167"/>
      <c r="N19" s="167"/>
      <c r="O19" s="489" t="s">
        <v>324</v>
      </c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89"/>
      <c r="AK19" s="489"/>
      <c r="AL19" s="489"/>
      <c r="AM19" s="489"/>
      <c r="AN19" s="489"/>
      <c r="AO19" s="489"/>
      <c r="AP19" s="169"/>
      <c r="AQ19" s="606" t="str">
        <f>IF($AK$13=4,"Seleccione los activos de información afectados","")</f>
        <v/>
      </c>
      <c r="AR19" s="606"/>
      <c r="AS19" s="606"/>
      <c r="AT19" s="606"/>
      <c r="AU19" s="606"/>
      <c r="AV19" s="606"/>
      <c r="AW19" s="606"/>
      <c r="AX19" s="606"/>
      <c r="AY19" s="606"/>
      <c r="AZ19" s="606"/>
      <c r="BA19" s="606"/>
      <c r="BB19" s="606"/>
      <c r="BC19" s="173"/>
      <c r="BD19" s="173"/>
      <c r="BE19" s="174"/>
      <c r="BF19" s="9"/>
    </row>
    <row r="20" spans="1:58" ht="15.6" customHeight="1">
      <c r="A20" s="17"/>
      <c r="B20" s="178"/>
      <c r="C20" s="178"/>
      <c r="D20" s="170"/>
      <c r="E20" s="170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8"/>
      <c r="BD20" s="18"/>
      <c r="BE20" s="20"/>
    </row>
    <row r="21" spans="1:58" ht="15.6" customHeight="1">
      <c r="A21" s="17"/>
      <c r="B21" s="178"/>
      <c r="C21" s="178"/>
      <c r="D21" s="546" t="s">
        <v>36</v>
      </c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6"/>
      <c r="W21" s="546"/>
      <c r="X21" s="546"/>
      <c r="Y21" s="546"/>
      <c r="Z21" s="546"/>
      <c r="AA21" s="546"/>
      <c r="AB21" s="546"/>
      <c r="AC21" s="546"/>
      <c r="AD21" s="546"/>
      <c r="AE21" s="546"/>
      <c r="AF21" s="546"/>
      <c r="AG21" s="546"/>
      <c r="AH21" s="546"/>
      <c r="AI21" s="546"/>
      <c r="AJ21" s="546"/>
      <c r="AK21" s="546"/>
      <c r="AL21" s="546"/>
      <c r="AM21" s="546"/>
      <c r="AN21" s="546"/>
      <c r="AO21" s="546"/>
      <c r="AP21" s="546"/>
      <c r="AQ21" s="546"/>
      <c r="AR21" s="546"/>
      <c r="AS21" s="546"/>
      <c r="AT21" s="546"/>
      <c r="AU21" s="546"/>
      <c r="AV21" s="546"/>
      <c r="AW21" s="546"/>
      <c r="AX21" s="546"/>
      <c r="AY21" s="546"/>
      <c r="AZ21" s="546"/>
      <c r="BA21" s="546"/>
      <c r="BB21" s="546"/>
      <c r="BC21" s="546"/>
      <c r="BD21" s="18"/>
      <c r="BE21" s="20"/>
    </row>
    <row r="22" spans="1:58" ht="31.9" customHeight="1">
      <c r="A22" s="17"/>
      <c r="B22" s="178"/>
      <c r="C22" s="178"/>
      <c r="D22" s="658" t="str">
        <f>CONCATENATE(D19," ",J19," ",O19)</f>
        <v>Pérdida de la disponibilidad durante escaneos de vulnerabilidades</v>
      </c>
      <c r="E22" s="659"/>
      <c r="F22" s="659"/>
      <c r="G22" s="659"/>
      <c r="H22" s="659"/>
      <c r="I22" s="659"/>
      <c r="J22" s="659"/>
      <c r="K22" s="659"/>
      <c r="L22" s="659"/>
      <c r="M22" s="659"/>
      <c r="N22" s="659"/>
      <c r="O22" s="659"/>
      <c r="P22" s="659"/>
      <c r="Q22" s="659"/>
      <c r="R22" s="659"/>
      <c r="S22" s="659"/>
      <c r="T22" s="659"/>
      <c r="U22" s="659"/>
      <c r="V22" s="659"/>
      <c r="W22" s="659"/>
      <c r="X22" s="659"/>
      <c r="Y22" s="659"/>
      <c r="Z22" s="659"/>
      <c r="AA22" s="659"/>
      <c r="AB22" s="659"/>
      <c r="AC22" s="659"/>
      <c r="AD22" s="659"/>
      <c r="AE22" s="659"/>
      <c r="AF22" s="659"/>
      <c r="AG22" s="659"/>
      <c r="AH22" s="659"/>
      <c r="AI22" s="659"/>
      <c r="AJ22" s="659"/>
      <c r="AK22" s="659"/>
      <c r="AL22" s="659"/>
      <c r="AM22" s="659"/>
      <c r="AN22" s="659"/>
      <c r="AO22" s="659"/>
      <c r="AP22" s="659"/>
      <c r="AQ22" s="659"/>
      <c r="AR22" s="659"/>
      <c r="AS22" s="659"/>
      <c r="AT22" s="659"/>
      <c r="AU22" s="659"/>
      <c r="AV22" s="659"/>
      <c r="AW22" s="659"/>
      <c r="AX22" s="659"/>
      <c r="AY22" s="659"/>
      <c r="AZ22" s="659"/>
      <c r="BA22" s="659"/>
      <c r="BB22" s="660"/>
      <c r="BC22" s="18"/>
      <c r="BD22" s="18"/>
      <c r="BE22" s="20"/>
    </row>
    <row r="23" spans="1:58" ht="15" customHeight="1">
      <c r="A23" s="17"/>
      <c r="B23" s="18"/>
      <c r="C23" s="18"/>
      <c r="D23" s="18"/>
      <c r="E23" s="17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18"/>
      <c r="BA23" s="18"/>
      <c r="BB23" s="18"/>
      <c r="BC23" s="18"/>
      <c r="BD23" s="18"/>
      <c r="BE23" s="20"/>
    </row>
    <row r="24" spans="1:58" ht="15" customHeight="1">
      <c r="A24" s="17"/>
      <c r="B24" s="18"/>
      <c r="C24" s="18"/>
      <c r="D24" s="550" t="s">
        <v>277</v>
      </c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  <c r="AK24" s="550"/>
      <c r="AL24" s="550"/>
      <c r="AM24" s="550"/>
      <c r="AN24" s="550"/>
      <c r="AO24" s="550"/>
      <c r="AP24" s="550"/>
      <c r="AQ24" s="550"/>
      <c r="AR24" s="550"/>
      <c r="AS24" s="34"/>
      <c r="AT24" s="551" t="s">
        <v>37</v>
      </c>
      <c r="AU24" s="551"/>
      <c r="AV24" s="551"/>
      <c r="AW24" s="551"/>
      <c r="AX24" s="551"/>
      <c r="AY24" s="551"/>
      <c r="AZ24" s="551"/>
      <c r="BA24" s="551"/>
      <c r="BB24" s="551"/>
      <c r="BC24" s="18"/>
      <c r="BD24" s="18"/>
      <c r="BE24" s="20"/>
    </row>
    <row r="25" spans="1:58" ht="31.15" customHeight="1">
      <c r="A25" s="17"/>
      <c r="B25" s="18"/>
      <c r="C25" s="18"/>
      <c r="D25" s="485" t="s">
        <v>354</v>
      </c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486"/>
      <c r="AG25" s="486"/>
      <c r="AH25" s="486"/>
      <c r="AI25" s="486"/>
      <c r="AJ25" s="486"/>
      <c r="AK25" s="486"/>
      <c r="AL25" s="486"/>
      <c r="AM25" s="486"/>
      <c r="AN25" s="486"/>
      <c r="AO25" s="486"/>
      <c r="AP25" s="486"/>
      <c r="AQ25" s="486"/>
      <c r="AR25" s="487"/>
      <c r="AS25" s="33"/>
      <c r="AT25" s="595" t="s">
        <v>2</v>
      </c>
      <c r="AU25" s="596"/>
      <c r="AV25" s="596"/>
      <c r="AW25" s="596"/>
      <c r="AX25" s="596"/>
      <c r="AY25" s="596"/>
      <c r="AZ25" s="596"/>
      <c r="BA25" s="596"/>
      <c r="BB25" s="597"/>
      <c r="BC25" s="18"/>
      <c r="BD25" s="18"/>
      <c r="BE25" s="20"/>
    </row>
    <row r="26" spans="1:58" ht="15.6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20"/>
    </row>
    <row r="27" spans="1:58" ht="31.15" customHeight="1">
      <c r="A27" s="17"/>
      <c r="B27" s="18"/>
      <c r="C27" s="18"/>
      <c r="D27" s="445" t="s">
        <v>286</v>
      </c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7"/>
      <c r="AC27" s="35"/>
      <c r="AD27" s="634" t="s">
        <v>315</v>
      </c>
      <c r="AE27" s="635"/>
      <c r="AF27" s="635"/>
      <c r="AG27" s="635"/>
      <c r="AH27" s="635"/>
      <c r="AI27" s="635"/>
      <c r="AJ27" s="635"/>
      <c r="AK27" s="635"/>
      <c r="AL27" s="635"/>
      <c r="AM27" s="635"/>
      <c r="AN27" s="635"/>
      <c r="AO27" s="635"/>
      <c r="AP27" s="635"/>
      <c r="AQ27" s="635"/>
      <c r="AR27" s="635"/>
      <c r="AS27" s="635"/>
      <c r="AT27" s="635"/>
      <c r="AU27" s="635"/>
      <c r="AV27" s="635"/>
      <c r="AW27" s="635"/>
      <c r="AX27" s="635"/>
      <c r="AY27" s="635"/>
      <c r="AZ27" s="635"/>
      <c r="BA27" s="635"/>
      <c r="BB27" s="654"/>
      <c r="BC27" s="18"/>
      <c r="BD27" s="18"/>
      <c r="BE27" s="20"/>
    </row>
    <row r="28" spans="1:58" ht="15.6" customHeight="1">
      <c r="A28" s="17"/>
      <c r="B28" s="18"/>
      <c r="C28" s="18"/>
      <c r="D28" s="445" t="s">
        <v>39</v>
      </c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7"/>
      <c r="AC28" s="18"/>
      <c r="AD28" s="655"/>
      <c r="AE28" s="656"/>
      <c r="AF28" s="656"/>
      <c r="AG28" s="656"/>
      <c r="AH28" s="656"/>
      <c r="AI28" s="656"/>
      <c r="AJ28" s="656"/>
      <c r="AK28" s="656"/>
      <c r="AL28" s="656"/>
      <c r="AM28" s="656"/>
      <c r="AN28" s="656"/>
      <c r="AO28" s="656"/>
      <c r="AP28" s="656"/>
      <c r="AQ28" s="656"/>
      <c r="AR28" s="656"/>
      <c r="AS28" s="656"/>
      <c r="AT28" s="656"/>
      <c r="AU28" s="656"/>
      <c r="AV28" s="656"/>
      <c r="AW28" s="656"/>
      <c r="AX28" s="656"/>
      <c r="AY28" s="656"/>
      <c r="AZ28" s="656"/>
      <c r="BA28" s="656"/>
      <c r="BB28" s="657"/>
      <c r="BC28" s="18"/>
      <c r="BD28" s="18"/>
      <c r="BE28" s="20"/>
    </row>
    <row r="29" spans="1:58" ht="15.6" customHeight="1">
      <c r="A29" s="17"/>
      <c r="B29" s="18"/>
      <c r="C29" s="18"/>
      <c r="D29" s="451" t="str">
        <f>IF($AK$13=1,"Agente generador",IF($AK$13=3,"Agente generador","Amenaza"))</f>
        <v>Amenaza</v>
      </c>
      <c r="E29" s="451"/>
      <c r="F29" s="451"/>
      <c r="G29" s="451"/>
      <c r="H29" s="451"/>
      <c r="I29" s="451"/>
      <c r="J29" s="445" t="str">
        <f>IF($AK$13=1,"Causas",IF($AK$13=3,"Causa","Vulnerabilidad / Causa"))</f>
        <v>Vulnerabilidad / Causa</v>
      </c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7"/>
      <c r="AC29" s="18"/>
      <c r="AD29" s="445" t="s">
        <v>274</v>
      </c>
      <c r="AE29" s="446"/>
      <c r="AF29" s="446"/>
      <c r="AG29" s="446"/>
      <c r="AH29" s="446"/>
      <c r="AI29" s="446"/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  <c r="AT29" s="446"/>
      <c r="AU29" s="446"/>
      <c r="AV29" s="446"/>
      <c r="AW29" s="446"/>
      <c r="AX29" s="446"/>
      <c r="AY29" s="446"/>
      <c r="AZ29" s="446"/>
      <c r="BA29" s="446"/>
      <c r="BB29" s="447"/>
      <c r="BC29" s="18"/>
      <c r="BD29" s="18"/>
      <c r="BE29" s="20"/>
    </row>
    <row r="30" spans="1:58" ht="28.5" customHeight="1">
      <c r="A30" s="17"/>
      <c r="B30" s="18"/>
      <c r="C30" s="18"/>
      <c r="D30" s="604" t="s">
        <v>305</v>
      </c>
      <c r="E30" s="604"/>
      <c r="F30" s="604"/>
      <c r="G30" s="604"/>
      <c r="H30" s="604"/>
      <c r="I30" s="604"/>
      <c r="J30" s="651" t="s">
        <v>356</v>
      </c>
      <c r="K30" s="652"/>
      <c r="L30" s="652"/>
      <c r="M30" s="652"/>
      <c r="N30" s="652"/>
      <c r="O30" s="652"/>
      <c r="P30" s="652"/>
      <c r="Q30" s="652"/>
      <c r="R30" s="652"/>
      <c r="S30" s="652"/>
      <c r="T30" s="652"/>
      <c r="U30" s="652"/>
      <c r="V30" s="652"/>
      <c r="W30" s="652"/>
      <c r="X30" s="652"/>
      <c r="Y30" s="652"/>
      <c r="Z30" s="652"/>
      <c r="AA30" s="652"/>
      <c r="AB30" s="653"/>
      <c r="AC30" s="18"/>
      <c r="AD30" s="607" t="s">
        <v>358</v>
      </c>
      <c r="AE30" s="608"/>
      <c r="AF30" s="608"/>
      <c r="AG30" s="608"/>
      <c r="AH30" s="608"/>
      <c r="AI30" s="608"/>
      <c r="AJ30" s="608"/>
      <c r="AK30" s="608"/>
      <c r="AL30" s="608"/>
      <c r="AM30" s="608"/>
      <c r="AN30" s="608"/>
      <c r="AO30" s="608"/>
      <c r="AP30" s="608"/>
      <c r="AQ30" s="608"/>
      <c r="AR30" s="608"/>
      <c r="AS30" s="608"/>
      <c r="AT30" s="608"/>
      <c r="AU30" s="608"/>
      <c r="AV30" s="608"/>
      <c r="AW30" s="608"/>
      <c r="AX30" s="608"/>
      <c r="AY30" s="608"/>
      <c r="AZ30" s="608"/>
      <c r="BA30" s="608"/>
      <c r="BB30" s="609"/>
      <c r="BC30" s="18"/>
      <c r="BD30" s="18"/>
      <c r="BE30" s="20"/>
    </row>
    <row r="31" spans="1:58" ht="24" customHeight="1">
      <c r="A31" s="17"/>
      <c r="B31" s="18"/>
      <c r="C31" s="18"/>
      <c r="D31" s="604" t="s">
        <v>294</v>
      </c>
      <c r="E31" s="604"/>
      <c r="F31" s="604"/>
      <c r="G31" s="604"/>
      <c r="H31" s="604"/>
      <c r="I31" s="604"/>
      <c r="J31" s="607" t="s">
        <v>357</v>
      </c>
      <c r="K31" s="608"/>
      <c r="L31" s="608"/>
      <c r="M31" s="608"/>
      <c r="N31" s="608"/>
      <c r="O31" s="608"/>
      <c r="P31" s="608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9"/>
      <c r="AC31" s="18"/>
      <c r="AD31" s="607"/>
      <c r="AE31" s="608"/>
      <c r="AF31" s="608"/>
      <c r="AG31" s="608"/>
      <c r="AH31" s="608"/>
      <c r="AI31" s="608"/>
      <c r="AJ31" s="608"/>
      <c r="AK31" s="608"/>
      <c r="AL31" s="608"/>
      <c r="AM31" s="608"/>
      <c r="AN31" s="608"/>
      <c r="AO31" s="608"/>
      <c r="AP31" s="608"/>
      <c r="AQ31" s="608"/>
      <c r="AR31" s="608"/>
      <c r="AS31" s="608"/>
      <c r="AT31" s="608"/>
      <c r="AU31" s="608"/>
      <c r="AV31" s="608"/>
      <c r="AW31" s="608"/>
      <c r="AX31" s="608"/>
      <c r="AY31" s="608"/>
      <c r="AZ31" s="608"/>
      <c r="BA31" s="608"/>
      <c r="BB31" s="609"/>
      <c r="BC31" s="18"/>
      <c r="BD31" s="18"/>
      <c r="BE31" s="20"/>
    </row>
    <row r="32" spans="1:58" ht="12" customHeight="1">
      <c r="A32" s="17"/>
      <c r="B32" s="18"/>
      <c r="C32" s="18"/>
      <c r="D32" s="604"/>
      <c r="E32" s="604"/>
      <c r="F32" s="604"/>
      <c r="G32" s="604"/>
      <c r="H32" s="604"/>
      <c r="I32" s="604"/>
      <c r="J32" s="607"/>
      <c r="K32" s="608"/>
      <c r="L32" s="608"/>
      <c r="M32" s="608"/>
      <c r="N32" s="608"/>
      <c r="O32" s="608"/>
      <c r="P32" s="608"/>
      <c r="Q32" s="608"/>
      <c r="R32" s="608"/>
      <c r="S32" s="608"/>
      <c r="T32" s="608"/>
      <c r="U32" s="608"/>
      <c r="V32" s="608"/>
      <c r="W32" s="608"/>
      <c r="X32" s="608"/>
      <c r="Y32" s="608"/>
      <c r="Z32" s="608"/>
      <c r="AA32" s="608"/>
      <c r="AB32" s="609"/>
      <c r="AC32" s="18"/>
      <c r="AD32" s="607"/>
      <c r="AE32" s="608"/>
      <c r="AF32" s="608"/>
      <c r="AG32" s="608"/>
      <c r="AH32" s="608"/>
      <c r="AI32" s="608"/>
      <c r="AJ32" s="608"/>
      <c r="AK32" s="608"/>
      <c r="AL32" s="608"/>
      <c r="AM32" s="608"/>
      <c r="AN32" s="608"/>
      <c r="AO32" s="608"/>
      <c r="AP32" s="608"/>
      <c r="AQ32" s="608"/>
      <c r="AR32" s="608"/>
      <c r="AS32" s="608"/>
      <c r="AT32" s="608"/>
      <c r="AU32" s="608"/>
      <c r="AV32" s="608"/>
      <c r="AW32" s="608"/>
      <c r="AX32" s="608"/>
      <c r="AY32" s="608"/>
      <c r="AZ32" s="608"/>
      <c r="BA32" s="608"/>
      <c r="BB32" s="609"/>
      <c r="BC32" s="18"/>
      <c r="BD32" s="18"/>
      <c r="BE32" s="20"/>
    </row>
    <row r="33" spans="1:57" ht="18" customHeight="1">
      <c r="A33" s="17"/>
      <c r="B33" s="18"/>
      <c r="C33" s="18"/>
      <c r="D33" s="604"/>
      <c r="E33" s="604"/>
      <c r="F33" s="604"/>
      <c r="G33" s="604"/>
      <c r="H33" s="604"/>
      <c r="I33" s="604"/>
      <c r="J33" s="607"/>
      <c r="K33" s="608"/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9"/>
      <c r="AC33" s="18"/>
      <c r="AD33" s="607"/>
      <c r="AE33" s="608"/>
      <c r="AF33" s="608"/>
      <c r="AG33" s="608"/>
      <c r="AH33" s="608"/>
      <c r="AI33" s="608"/>
      <c r="AJ33" s="608"/>
      <c r="AK33" s="608"/>
      <c r="AL33" s="608"/>
      <c r="AM33" s="608"/>
      <c r="AN33" s="608"/>
      <c r="AO33" s="608"/>
      <c r="AP33" s="608"/>
      <c r="AQ33" s="608"/>
      <c r="AR33" s="608"/>
      <c r="AS33" s="608"/>
      <c r="AT33" s="608"/>
      <c r="AU33" s="608"/>
      <c r="AV33" s="608"/>
      <c r="AW33" s="608"/>
      <c r="AX33" s="608"/>
      <c r="AY33" s="608"/>
      <c r="AZ33" s="608"/>
      <c r="BA33" s="608"/>
      <c r="BB33" s="609"/>
      <c r="BC33" s="18"/>
      <c r="BD33" s="18"/>
      <c r="BE33" s="20"/>
    </row>
    <row r="34" spans="1:57" ht="15" customHeight="1">
      <c r="A34" s="17"/>
      <c r="B34" s="18"/>
      <c r="C34" s="18"/>
      <c r="D34" s="604"/>
      <c r="E34" s="604"/>
      <c r="F34" s="604"/>
      <c r="G34" s="604"/>
      <c r="H34" s="604"/>
      <c r="I34" s="604"/>
      <c r="J34" s="607"/>
      <c r="K34" s="608"/>
      <c r="L34" s="608"/>
      <c r="M34" s="608"/>
      <c r="N34" s="608"/>
      <c r="O34" s="608"/>
      <c r="P34" s="608"/>
      <c r="Q34" s="608"/>
      <c r="R34" s="608"/>
      <c r="S34" s="608"/>
      <c r="T34" s="608"/>
      <c r="U34" s="608"/>
      <c r="V34" s="608"/>
      <c r="W34" s="608"/>
      <c r="X34" s="608"/>
      <c r="Y34" s="608"/>
      <c r="Z34" s="608"/>
      <c r="AA34" s="608"/>
      <c r="AB34" s="609"/>
      <c r="AC34" s="18"/>
      <c r="AD34" s="607"/>
      <c r="AE34" s="608"/>
      <c r="AF34" s="608"/>
      <c r="AG34" s="608"/>
      <c r="AH34" s="608"/>
      <c r="AI34" s="608"/>
      <c r="AJ34" s="608"/>
      <c r="AK34" s="608"/>
      <c r="AL34" s="608"/>
      <c r="AM34" s="608"/>
      <c r="AN34" s="608"/>
      <c r="AO34" s="608"/>
      <c r="AP34" s="608"/>
      <c r="AQ34" s="608"/>
      <c r="AR34" s="608"/>
      <c r="AS34" s="608"/>
      <c r="AT34" s="608"/>
      <c r="AU34" s="608"/>
      <c r="AV34" s="608"/>
      <c r="AW34" s="608"/>
      <c r="AX34" s="608"/>
      <c r="AY34" s="608"/>
      <c r="AZ34" s="608"/>
      <c r="BA34" s="608"/>
      <c r="BB34" s="609"/>
      <c r="BC34" s="18"/>
      <c r="BD34" s="18"/>
      <c r="BE34" s="20"/>
    </row>
    <row r="35" spans="1:57" ht="16.5" customHeight="1">
      <c r="A35" s="17"/>
      <c r="B35" s="18"/>
      <c r="C35" s="18"/>
      <c r="D35" s="604"/>
      <c r="E35" s="604"/>
      <c r="F35" s="604"/>
      <c r="G35" s="604"/>
      <c r="H35" s="604"/>
      <c r="I35" s="604"/>
      <c r="J35" s="607"/>
      <c r="K35" s="608"/>
      <c r="L35" s="608"/>
      <c r="M35" s="608"/>
      <c r="N35" s="608"/>
      <c r="O35" s="608"/>
      <c r="P35" s="608"/>
      <c r="Q35" s="608"/>
      <c r="R35" s="608"/>
      <c r="S35" s="608"/>
      <c r="T35" s="608"/>
      <c r="U35" s="608"/>
      <c r="V35" s="608"/>
      <c r="W35" s="608"/>
      <c r="X35" s="608"/>
      <c r="Y35" s="608"/>
      <c r="Z35" s="608"/>
      <c r="AA35" s="608"/>
      <c r="AB35" s="609"/>
      <c r="AC35" s="18"/>
      <c r="AD35" s="607"/>
      <c r="AE35" s="608"/>
      <c r="AF35" s="608"/>
      <c r="AG35" s="608"/>
      <c r="AH35" s="608"/>
      <c r="AI35" s="608"/>
      <c r="AJ35" s="608"/>
      <c r="AK35" s="608"/>
      <c r="AL35" s="608"/>
      <c r="AM35" s="608"/>
      <c r="AN35" s="608"/>
      <c r="AO35" s="608"/>
      <c r="AP35" s="608"/>
      <c r="AQ35" s="608"/>
      <c r="AR35" s="608"/>
      <c r="AS35" s="608"/>
      <c r="AT35" s="608"/>
      <c r="AU35" s="608"/>
      <c r="AV35" s="608"/>
      <c r="AW35" s="608"/>
      <c r="AX35" s="608"/>
      <c r="AY35" s="608"/>
      <c r="AZ35" s="608"/>
      <c r="BA35" s="608"/>
      <c r="BB35" s="609"/>
      <c r="BC35" s="18"/>
      <c r="BD35" s="18"/>
      <c r="BE35" s="20"/>
    </row>
    <row r="36" spans="1:57" ht="15.6" customHeight="1">
      <c r="A36" s="17"/>
      <c r="B36" s="18"/>
      <c r="C36" s="18"/>
      <c r="D36" s="604"/>
      <c r="E36" s="604"/>
      <c r="F36" s="604"/>
      <c r="G36" s="604"/>
      <c r="H36" s="604"/>
      <c r="I36" s="604"/>
      <c r="J36" s="607"/>
      <c r="K36" s="608"/>
      <c r="L36" s="608"/>
      <c r="M36" s="608"/>
      <c r="N36" s="608"/>
      <c r="O36" s="608"/>
      <c r="P36" s="608"/>
      <c r="Q36" s="608"/>
      <c r="R36" s="608"/>
      <c r="S36" s="608"/>
      <c r="T36" s="608"/>
      <c r="U36" s="608"/>
      <c r="V36" s="608"/>
      <c r="W36" s="608"/>
      <c r="X36" s="608"/>
      <c r="Y36" s="608"/>
      <c r="Z36" s="608"/>
      <c r="AA36" s="608"/>
      <c r="AB36" s="609"/>
      <c r="AC36" s="18"/>
      <c r="AD36" s="607"/>
      <c r="AE36" s="608"/>
      <c r="AF36" s="608"/>
      <c r="AG36" s="608"/>
      <c r="AH36" s="608"/>
      <c r="AI36" s="608"/>
      <c r="AJ36" s="608"/>
      <c r="AK36" s="608"/>
      <c r="AL36" s="608"/>
      <c r="AM36" s="608"/>
      <c r="AN36" s="608"/>
      <c r="AO36" s="608"/>
      <c r="AP36" s="608"/>
      <c r="AQ36" s="608"/>
      <c r="AR36" s="608"/>
      <c r="AS36" s="608"/>
      <c r="AT36" s="608"/>
      <c r="AU36" s="608"/>
      <c r="AV36" s="608"/>
      <c r="AW36" s="608"/>
      <c r="AX36" s="608"/>
      <c r="AY36" s="608"/>
      <c r="AZ36" s="608"/>
      <c r="BA36" s="608"/>
      <c r="BB36" s="609"/>
      <c r="BC36" s="18"/>
      <c r="BD36" s="18"/>
      <c r="BE36" s="20"/>
    </row>
    <row r="37" spans="1:57" ht="19.5" customHeight="1">
      <c r="A37" s="17"/>
      <c r="B37" s="18"/>
      <c r="C37" s="18"/>
      <c r="D37" s="604"/>
      <c r="E37" s="604"/>
      <c r="F37" s="604"/>
      <c r="G37" s="604"/>
      <c r="H37" s="604"/>
      <c r="I37" s="604"/>
      <c r="J37" s="607"/>
      <c r="K37" s="608"/>
      <c r="L37" s="608"/>
      <c r="M37" s="608"/>
      <c r="N37" s="608"/>
      <c r="O37" s="608"/>
      <c r="P37" s="608"/>
      <c r="Q37" s="608"/>
      <c r="R37" s="608"/>
      <c r="S37" s="608"/>
      <c r="T37" s="608"/>
      <c r="U37" s="608"/>
      <c r="V37" s="608"/>
      <c r="W37" s="608"/>
      <c r="X37" s="608"/>
      <c r="Y37" s="608"/>
      <c r="Z37" s="608"/>
      <c r="AA37" s="608"/>
      <c r="AB37" s="609"/>
      <c r="AC37" s="18"/>
      <c r="AD37" s="607"/>
      <c r="AE37" s="608"/>
      <c r="AF37" s="608"/>
      <c r="AG37" s="608"/>
      <c r="AH37" s="608"/>
      <c r="AI37" s="608"/>
      <c r="AJ37" s="608"/>
      <c r="AK37" s="608"/>
      <c r="AL37" s="608"/>
      <c r="AM37" s="608"/>
      <c r="AN37" s="608"/>
      <c r="AO37" s="608"/>
      <c r="AP37" s="608"/>
      <c r="AQ37" s="608"/>
      <c r="AR37" s="608"/>
      <c r="AS37" s="608"/>
      <c r="AT37" s="608"/>
      <c r="AU37" s="608"/>
      <c r="AV37" s="608"/>
      <c r="AW37" s="608"/>
      <c r="AX37" s="608"/>
      <c r="AY37" s="608"/>
      <c r="AZ37" s="608"/>
      <c r="BA37" s="608"/>
      <c r="BB37" s="609"/>
      <c r="BC37" s="18"/>
      <c r="BD37" s="18"/>
      <c r="BE37" s="20"/>
    </row>
    <row r="38" spans="1:57" ht="15.6" customHeight="1">
      <c r="A38" s="17"/>
      <c r="B38" s="18"/>
      <c r="C38" s="18"/>
      <c r="D38" s="604"/>
      <c r="E38" s="604"/>
      <c r="F38" s="604"/>
      <c r="G38" s="604"/>
      <c r="H38" s="604"/>
      <c r="I38" s="604"/>
      <c r="J38" s="607"/>
      <c r="K38" s="608"/>
      <c r="L38" s="608"/>
      <c r="M38" s="608"/>
      <c r="N38" s="608"/>
      <c r="O38" s="608"/>
      <c r="P38" s="608"/>
      <c r="Q38" s="608"/>
      <c r="R38" s="608"/>
      <c r="S38" s="608"/>
      <c r="T38" s="608"/>
      <c r="U38" s="608"/>
      <c r="V38" s="608"/>
      <c r="W38" s="608"/>
      <c r="X38" s="608"/>
      <c r="Y38" s="608"/>
      <c r="Z38" s="608"/>
      <c r="AA38" s="608"/>
      <c r="AB38" s="609"/>
      <c r="AC38" s="18"/>
      <c r="AD38" s="607"/>
      <c r="AE38" s="608"/>
      <c r="AF38" s="608"/>
      <c r="AG38" s="608"/>
      <c r="AH38" s="608"/>
      <c r="AI38" s="608"/>
      <c r="AJ38" s="608"/>
      <c r="AK38" s="608"/>
      <c r="AL38" s="608"/>
      <c r="AM38" s="608"/>
      <c r="AN38" s="608"/>
      <c r="AO38" s="608"/>
      <c r="AP38" s="608"/>
      <c r="AQ38" s="608"/>
      <c r="AR38" s="608"/>
      <c r="AS38" s="608"/>
      <c r="AT38" s="608"/>
      <c r="AU38" s="608"/>
      <c r="AV38" s="608"/>
      <c r="AW38" s="608"/>
      <c r="AX38" s="608"/>
      <c r="AY38" s="608"/>
      <c r="AZ38" s="608"/>
      <c r="BA38" s="608"/>
      <c r="BB38" s="609"/>
      <c r="BC38" s="18"/>
      <c r="BD38" s="18"/>
      <c r="BE38" s="20"/>
    </row>
    <row r="39" spans="1:57" ht="15.6" customHeight="1">
      <c r="A39" s="17"/>
      <c r="B39" s="18"/>
      <c r="C39" s="18"/>
      <c r="D39" s="604"/>
      <c r="E39" s="604"/>
      <c r="F39" s="604"/>
      <c r="G39" s="604"/>
      <c r="H39" s="604"/>
      <c r="I39" s="604"/>
      <c r="J39" s="607"/>
      <c r="K39" s="608"/>
      <c r="L39" s="608"/>
      <c r="M39" s="608"/>
      <c r="N39" s="608"/>
      <c r="O39" s="608"/>
      <c r="P39" s="608"/>
      <c r="Q39" s="608"/>
      <c r="R39" s="608"/>
      <c r="S39" s="608"/>
      <c r="T39" s="608"/>
      <c r="U39" s="608"/>
      <c r="V39" s="608"/>
      <c r="W39" s="608"/>
      <c r="X39" s="608"/>
      <c r="Y39" s="608"/>
      <c r="Z39" s="608"/>
      <c r="AA39" s="608"/>
      <c r="AB39" s="609"/>
      <c r="AC39" s="18"/>
      <c r="AD39" s="607"/>
      <c r="AE39" s="608"/>
      <c r="AF39" s="608"/>
      <c r="AG39" s="608"/>
      <c r="AH39" s="608"/>
      <c r="AI39" s="608"/>
      <c r="AJ39" s="608"/>
      <c r="AK39" s="608"/>
      <c r="AL39" s="608"/>
      <c r="AM39" s="608"/>
      <c r="AN39" s="608"/>
      <c r="AO39" s="608"/>
      <c r="AP39" s="608"/>
      <c r="AQ39" s="608"/>
      <c r="AR39" s="608"/>
      <c r="AS39" s="608"/>
      <c r="AT39" s="608"/>
      <c r="AU39" s="608"/>
      <c r="AV39" s="608"/>
      <c r="AW39" s="608"/>
      <c r="AX39" s="608"/>
      <c r="AY39" s="608"/>
      <c r="AZ39" s="608"/>
      <c r="BA39" s="608"/>
      <c r="BB39" s="609"/>
      <c r="BC39" s="18"/>
      <c r="BD39" s="18"/>
      <c r="BE39" s="20"/>
    </row>
    <row r="40" spans="1:57" ht="15.6" customHeight="1">
      <c r="A40" s="17"/>
      <c r="B40" s="18"/>
      <c r="C40" s="18"/>
      <c r="D40" s="648" t="s">
        <v>42</v>
      </c>
      <c r="E40" s="649"/>
      <c r="F40" s="649"/>
      <c r="G40" s="649"/>
      <c r="H40" s="649"/>
      <c r="I40" s="649"/>
      <c r="J40" s="649"/>
      <c r="K40" s="649"/>
      <c r="L40" s="649"/>
      <c r="M40" s="649"/>
      <c r="N40" s="649"/>
      <c r="O40" s="649"/>
      <c r="P40" s="649"/>
      <c r="Q40" s="649"/>
      <c r="R40" s="649"/>
      <c r="S40" s="649"/>
      <c r="T40" s="649"/>
      <c r="U40" s="649"/>
      <c r="V40" s="649"/>
      <c r="W40" s="649"/>
      <c r="X40" s="649"/>
      <c r="Y40" s="649"/>
      <c r="Z40" s="649"/>
      <c r="AA40" s="649"/>
      <c r="AB40" s="650"/>
      <c r="AC40" s="18"/>
      <c r="AD40" s="36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37"/>
      <c r="BC40" s="18"/>
      <c r="BD40" s="18"/>
      <c r="BE40" s="20"/>
    </row>
    <row r="41" spans="1:57" ht="15.6" customHeight="1">
      <c r="A41" s="17"/>
      <c r="B41" s="18"/>
      <c r="C41" s="18"/>
      <c r="D41" s="451" t="str">
        <f>IF($AK$13=1,"Agente generador",IF($AK$13=3,"Agente generador","Amenaza"))</f>
        <v>Amenaza</v>
      </c>
      <c r="E41" s="451"/>
      <c r="F41" s="451"/>
      <c r="G41" s="451"/>
      <c r="H41" s="451"/>
      <c r="I41" s="451"/>
      <c r="J41" s="445" t="str">
        <f>IF($AK$13=1,"Causas",IF($AK$13=3,"Causa","Vulnerabilidad"))</f>
        <v>Vulnerabilidad</v>
      </c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6"/>
      <c r="Y41" s="446"/>
      <c r="Z41" s="446"/>
      <c r="AA41" s="446"/>
      <c r="AB41" s="447"/>
      <c r="AC41" s="18"/>
      <c r="AD41" s="445" t="s">
        <v>274</v>
      </c>
      <c r="AE41" s="446"/>
      <c r="AF41" s="446"/>
      <c r="AG41" s="446"/>
      <c r="AH41" s="446"/>
      <c r="AI41" s="446"/>
      <c r="AJ41" s="446"/>
      <c r="AK41" s="446"/>
      <c r="AL41" s="446"/>
      <c r="AM41" s="446"/>
      <c r="AN41" s="446"/>
      <c r="AO41" s="446"/>
      <c r="AP41" s="446"/>
      <c r="AQ41" s="446"/>
      <c r="AR41" s="446"/>
      <c r="AS41" s="446"/>
      <c r="AT41" s="446"/>
      <c r="AU41" s="446"/>
      <c r="AV41" s="446"/>
      <c r="AW41" s="446"/>
      <c r="AX41" s="446"/>
      <c r="AY41" s="446"/>
      <c r="AZ41" s="446"/>
      <c r="BA41" s="446"/>
      <c r="BB41" s="447"/>
      <c r="BC41" s="18"/>
      <c r="BD41" s="18"/>
      <c r="BE41" s="20"/>
    </row>
    <row r="42" spans="1:57" ht="15.6" customHeight="1">
      <c r="A42" s="17"/>
      <c r="B42" s="18"/>
      <c r="C42" s="18"/>
      <c r="D42" s="604"/>
      <c r="E42" s="604"/>
      <c r="F42" s="604"/>
      <c r="G42" s="604"/>
      <c r="H42" s="604"/>
      <c r="I42" s="604"/>
      <c r="J42" s="607"/>
      <c r="K42" s="608"/>
      <c r="L42" s="608"/>
      <c r="M42" s="608"/>
      <c r="N42" s="608"/>
      <c r="O42" s="608"/>
      <c r="P42" s="608"/>
      <c r="Q42" s="608"/>
      <c r="R42" s="608"/>
      <c r="S42" s="608"/>
      <c r="T42" s="608"/>
      <c r="U42" s="608"/>
      <c r="V42" s="608"/>
      <c r="W42" s="608"/>
      <c r="X42" s="608"/>
      <c r="Y42" s="608"/>
      <c r="Z42" s="608"/>
      <c r="AA42" s="608"/>
      <c r="AB42" s="609"/>
      <c r="AC42" s="18"/>
      <c r="AD42" s="607"/>
      <c r="AE42" s="608"/>
      <c r="AF42" s="608"/>
      <c r="AG42" s="608"/>
      <c r="AH42" s="608"/>
      <c r="AI42" s="608"/>
      <c r="AJ42" s="608"/>
      <c r="AK42" s="608"/>
      <c r="AL42" s="608"/>
      <c r="AM42" s="608"/>
      <c r="AN42" s="608"/>
      <c r="AO42" s="608"/>
      <c r="AP42" s="608"/>
      <c r="AQ42" s="608"/>
      <c r="AR42" s="608"/>
      <c r="AS42" s="608"/>
      <c r="AT42" s="608"/>
      <c r="AU42" s="608"/>
      <c r="AV42" s="608"/>
      <c r="AW42" s="608"/>
      <c r="AX42" s="608"/>
      <c r="AY42" s="608"/>
      <c r="AZ42" s="608"/>
      <c r="BA42" s="608"/>
      <c r="BB42" s="609"/>
      <c r="BC42" s="18"/>
      <c r="BD42" s="18"/>
      <c r="BE42" s="20"/>
    </row>
    <row r="43" spans="1:57" ht="15.6" customHeight="1">
      <c r="A43" s="17"/>
      <c r="B43" s="18"/>
      <c r="C43" s="18"/>
      <c r="D43" s="604"/>
      <c r="E43" s="604"/>
      <c r="F43" s="604"/>
      <c r="G43" s="604"/>
      <c r="H43" s="604"/>
      <c r="I43" s="604"/>
      <c r="J43" s="607"/>
      <c r="K43" s="608"/>
      <c r="L43" s="608"/>
      <c r="M43" s="608"/>
      <c r="N43" s="608"/>
      <c r="O43" s="608"/>
      <c r="P43" s="608"/>
      <c r="Q43" s="608"/>
      <c r="R43" s="608"/>
      <c r="S43" s="608"/>
      <c r="T43" s="608"/>
      <c r="U43" s="608"/>
      <c r="V43" s="608"/>
      <c r="W43" s="608"/>
      <c r="X43" s="608"/>
      <c r="Y43" s="608"/>
      <c r="Z43" s="608"/>
      <c r="AA43" s="608"/>
      <c r="AB43" s="609"/>
      <c r="AC43" s="18"/>
      <c r="AD43" s="607"/>
      <c r="AE43" s="608"/>
      <c r="AF43" s="608"/>
      <c r="AG43" s="608"/>
      <c r="AH43" s="608"/>
      <c r="AI43" s="608"/>
      <c r="AJ43" s="608"/>
      <c r="AK43" s="608"/>
      <c r="AL43" s="608"/>
      <c r="AM43" s="608"/>
      <c r="AN43" s="608"/>
      <c r="AO43" s="608"/>
      <c r="AP43" s="608"/>
      <c r="AQ43" s="608"/>
      <c r="AR43" s="608"/>
      <c r="AS43" s="608"/>
      <c r="AT43" s="608"/>
      <c r="AU43" s="608"/>
      <c r="AV43" s="608"/>
      <c r="AW43" s="608"/>
      <c r="AX43" s="608"/>
      <c r="AY43" s="608"/>
      <c r="AZ43" s="608"/>
      <c r="BA43" s="608"/>
      <c r="BB43" s="609"/>
      <c r="BC43" s="18"/>
      <c r="BD43" s="18"/>
      <c r="BE43" s="20"/>
    </row>
    <row r="44" spans="1:57" ht="15.6" customHeight="1">
      <c r="A44" s="17"/>
      <c r="B44" s="18"/>
      <c r="C44" s="18"/>
      <c r="D44" s="604"/>
      <c r="E44" s="604"/>
      <c r="F44" s="604"/>
      <c r="G44" s="604"/>
      <c r="H44" s="604"/>
      <c r="I44" s="604"/>
      <c r="J44" s="607"/>
      <c r="K44" s="608"/>
      <c r="L44" s="608"/>
      <c r="M44" s="608"/>
      <c r="N44" s="608"/>
      <c r="O44" s="608"/>
      <c r="P44" s="608"/>
      <c r="Q44" s="608"/>
      <c r="R44" s="608"/>
      <c r="S44" s="608"/>
      <c r="T44" s="608"/>
      <c r="U44" s="608"/>
      <c r="V44" s="608"/>
      <c r="W44" s="608"/>
      <c r="X44" s="608"/>
      <c r="Y44" s="608"/>
      <c r="Z44" s="608"/>
      <c r="AA44" s="608"/>
      <c r="AB44" s="609"/>
      <c r="AC44" s="18"/>
      <c r="AD44" s="607"/>
      <c r="AE44" s="608"/>
      <c r="AF44" s="608"/>
      <c r="AG44" s="608"/>
      <c r="AH44" s="608"/>
      <c r="AI44" s="608"/>
      <c r="AJ44" s="608"/>
      <c r="AK44" s="608"/>
      <c r="AL44" s="608"/>
      <c r="AM44" s="608"/>
      <c r="AN44" s="608"/>
      <c r="AO44" s="608"/>
      <c r="AP44" s="608"/>
      <c r="AQ44" s="608"/>
      <c r="AR44" s="608"/>
      <c r="AS44" s="608"/>
      <c r="AT44" s="608"/>
      <c r="AU44" s="608"/>
      <c r="AV44" s="608"/>
      <c r="AW44" s="608"/>
      <c r="AX44" s="608"/>
      <c r="AY44" s="608"/>
      <c r="AZ44" s="608"/>
      <c r="BA44" s="608"/>
      <c r="BB44" s="609"/>
      <c r="BC44" s="18"/>
      <c r="BD44" s="18"/>
      <c r="BE44" s="20"/>
    </row>
    <row r="45" spans="1:57" ht="15.6" customHeight="1">
      <c r="A45" s="17"/>
      <c r="B45" s="18"/>
      <c r="C45" s="18"/>
      <c r="D45" s="604"/>
      <c r="E45" s="604"/>
      <c r="F45" s="604"/>
      <c r="G45" s="604"/>
      <c r="H45" s="604"/>
      <c r="I45" s="604"/>
      <c r="J45" s="607"/>
      <c r="K45" s="608"/>
      <c r="L45" s="608"/>
      <c r="M45" s="608"/>
      <c r="N45" s="608"/>
      <c r="O45" s="608"/>
      <c r="P45" s="608"/>
      <c r="Q45" s="608"/>
      <c r="R45" s="608"/>
      <c r="S45" s="608"/>
      <c r="T45" s="608"/>
      <c r="U45" s="608"/>
      <c r="V45" s="608"/>
      <c r="W45" s="608"/>
      <c r="X45" s="608"/>
      <c r="Y45" s="608"/>
      <c r="Z45" s="608"/>
      <c r="AA45" s="608"/>
      <c r="AB45" s="609"/>
      <c r="AC45" s="18"/>
      <c r="AD45" s="607"/>
      <c r="AE45" s="608"/>
      <c r="AF45" s="608"/>
      <c r="AG45" s="608"/>
      <c r="AH45" s="608"/>
      <c r="AI45" s="608"/>
      <c r="AJ45" s="608"/>
      <c r="AK45" s="608"/>
      <c r="AL45" s="608"/>
      <c r="AM45" s="608"/>
      <c r="AN45" s="608"/>
      <c r="AO45" s="608"/>
      <c r="AP45" s="608"/>
      <c r="AQ45" s="608"/>
      <c r="AR45" s="608"/>
      <c r="AS45" s="608"/>
      <c r="AT45" s="608"/>
      <c r="AU45" s="608"/>
      <c r="AV45" s="608"/>
      <c r="AW45" s="608"/>
      <c r="AX45" s="608"/>
      <c r="AY45" s="608"/>
      <c r="AZ45" s="608"/>
      <c r="BA45" s="608"/>
      <c r="BB45" s="609"/>
      <c r="BC45" s="18"/>
      <c r="BD45" s="18"/>
      <c r="BE45" s="20"/>
    </row>
    <row r="46" spans="1:57" ht="15.6" customHeight="1">
      <c r="A46" s="17"/>
      <c r="B46" s="18"/>
      <c r="C46" s="18"/>
      <c r="D46" s="604"/>
      <c r="E46" s="604"/>
      <c r="F46" s="604"/>
      <c r="G46" s="604"/>
      <c r="H46" s="604"/>
      <c r="I46" s="604"/>
      <c r="J46" s="607"/>
      <c r="K46" s="608"/>
      <c r="L46" s="608"/>
      <c r="M46" s="608"/>
      <c r="N46" s="608"/>
      <c r="O46" s="608"/>
      <c r="P46" s="608"/>
      <c r="Q46" s="608"/>
      <c r="R46" s="608"/>
      <c r="S46" s="608"/>
      <c r="T46" s="608"/>
      <c r="U46" s="608"/>
      <c r="V46" s="608"/>
      <c r="W46" s="608"/>
      <c r="X46" s="608"/>
      <c r="Y46" s="608"/>
      <c r="Z46" s="608"/>
      <c r="AA46" s="608"/>
      <c r="AB46" s="609"/>
      <c r="AC46" s="18"/>
      <c r="AD46" s="607"/>
      <c r="AE46" s="608"/>
      <c r="AF46" s="608"/>
      <c r="AG46" s="608"/>
      <c r="AH46" s="608"/>
      <c r="AI46" s="608"/>
      <c r="AJ46" s="608"/>
      <c r="AK46" s="608"/>
      <c r="AL46" s="608"/>
      <c r="AM46" s="608"/>
      <c r="AN46" s="608"/>
      <c r="AO46" s="608"/>
      <c r="AP46" s="608"/>
      <c r="AQ46" s="608"/>
      <c r="AR46" s="608"/>
      <c r="AS46" s="608"/>
      <c r="AT46" s="608"/>
      <c r="AU46" s="608"/>
      <c r="AV46" s="608"/>
      <c r="AW46" s="608"/>
      <c r="AX46" s="608"/>
      <c r="AY46" s="608"/>
      <c r="AZ46" s="608"/>
      <c r="BA46" s="608"/>
      <c r="BB46" s="609"/>
      <c r="BC46" s="18"/>
      <c r="BD46" s="18"/>
      <c r="BE46" s="20"/>
    </row>
    <row r="47" spans="1:57" ht="15.6" customHeight="1">
      <c r="A47" s="17"/>
      <c r="B47" s="18"/>
      <c r="C47" s="18"/>
      <c r="D47" s="604"/>
      <c r="E47" s="604"/>
      <c r="F47" s="604"/>
      <c r="G47" s="604"/>
      <c r="H47" s="604"/>
      <c r="I47" s="604"/>
      <c r="J47" s="607"/>
      <c r="K47" s="608"/>
      <c r="L47" s="608"/>
      <c r="M47" s="608"/>
      <c r="N47" s="608"/>
      <c r="O47" s="608"/>
      <c r="P47" s="608"/>
      <c r="Q47" s="608"/>
      <c r="R47" s="608"/>
      <c r="S47" s="608"/>
      <c r="T47" s="608"/>
      <c r="U47" s="608"/>
      <c r="V47" s="608"/>
      <c r="W47" s="608"/>
      <c r="X47" s="608"/>
      <c r="Y47" s="608"/>
      <c r="Z47" s="608"/>
      <c r="AA47" s="608"/>
      <c r="AB47" s="609"/>
      <c r="AC47" s="18"/>
      <c r="AD47" s="607"/>
      <c r="AE47" s="608"/>
      <c r="AF47" s="608"/>
      <c r="AG47" s="608"/>
      <c r="AH47" s="608"/>
      <c r="AI47" s="608"/>
      <c r="AJ47" s="608"/>
      <c r="AK47" s="608"/>
      <c r="AL47" s="608"/>
      <c r="AM47" s="608"/>
      <c r="AN47" s="608"/>
      <c r="AO47" s="608"/>
      <c r="AP47" s="608"/>
      <c r="AQ47" s="608"/>
      <c r="AR47" s="608"/>
      <c r="AS47" s="608"/>
      <c r="AT47" s="608"/>
      <c r="AU47" s="608"/>
      <c r="AV47" s="608"/>
      <c r="AW47" s="608"/>
      <c r="AX47" s="608"/>
      <c r="AY47" s="608"/>
      <c r="AZ47" s="608"/>
      <c r="BA47" s="608"/>
      <c r="BB47" s="609"/>
      <c r="BC47" s="18"/>
      <c r="BD47" s="18"/>
      <c r="BE47" s="20"/>
    </row>
    <row r="48" spans="1:57" ht="15" customHeight="1">
      <c r="A48" s="17"/>
      <c r="B48" s="18"/>
      <c r="C48" s="18"/>
      <c r="D48" s="604"/>
      <c r="E48" s="604"/>
      <c r="F48" s="604"/>
      <c r="G48" s="604"/>
      <c r="H48" s="604"/>
      <c r="I48" s="604"/>
      <c r="J48" s="607"/>
      <c r="K48" s="608"/>
      <c r="L48" s="608"/>
      <c r="M48" s="608"/>
      <c r="N48" s="608"/>
      <c r="O48" s="608"/>
      <c r="P48" s="608"/>
      <c r="Q48" s="608"/>
      <c r="R48" s="608"/>
      <c r="S48" s="608"/>
      <c r="T48" s="608"/>
      <c r="U48" s="608"/>
      <c r="V48" s="608"/>
      <c r="W48" s="608"/>
      <c r="X48" s="608"/>
      <c r="Y48" s="608"/>
      <c r="Z48" s="608"/>
      <c r="AA48" s="608"/>
      <c r="AB48" s="609"/>
      <c r="AC48" s="18"/>
      <c r="AD48" s="607"/>
      <c r="AE48" s="608"/>
      <c r="AF48" s="608"/>
      <c r="AG48" s="608"/>
      <c r="AH48" s="608"/>
      <c r="AI48" s="608"/>
      <c r="AJ48" s="608"/>
      <c r="AK48" s="608"/>
      <c r="AL48" s="608"/>
      <c r="AM48" s="608"/>
      <c r="AN48" s="608"/>
      <c r="AO48" s="608"/>
      <c r="AP48" s="608"/>
      <c r="AQ48" s="608"/>
      <c r="AR48" s="608"/>
      <c r="AS48" s="608"/>
      <c r="AT48" s="608"/>
      <c r="AU48" s="608"/>
      <c r="AV48" s="608"/>
      <c r="AW48" s="608"/>
      <c r="AX48" s="608"/>
      <c r="AY48" s="608"/>
      <c r="AZ48" s="608"/>
      <c r="BA48" s="608"/>
      <c r="BB48" s="609"/>
      <c r="BC48" s="18"/>
      <c r="BD48" s="18"/>
      <c r="BE48" s="20"/>
    </row>
    <row r="49" spans="1:74" ht="15" customHeight="1">
      <c r="A49" s="17"/>
      <c r="B49" s="18"/>
      <c r="C49" s="18"/>
      <c r="D49" s="604"/>
      <c r="E49" s="604"/>
      <c r="F49" s="604"/>
      <c r="G49" s="604"/>
      <c r="H49" s="604"/>
      <c r="I49" s="604"/>
      <c r="J49" s="607"/>
      <c r="K49" s="608"/>
      <c r="L49" s="608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8"/>
      <c r="X49" s="608"/>
      <c r="Y49" s="608"/>
      <c r="Z49" s="608"/>
      <c r="AA49" s="608"/>
      <c r="AB49" s="609"/>
      <c r="AC49" s="18"/>
      <c r="AD49" s="607"/>
      <c r="AE49" s="608"/>
      <c r="AF49" s="608"/>
      <c r="AG49" s="608"/>
      <c r="AH49" s="608"/>
      <c r="AI49" s="608"/>
      <c r="AJ49" s="608"/>
      <c r="AK49" s="608"/>
      <c r="AL49" s="608"/>
      <c r="AM49" s="608"/>
      <c r="AN49" s="608"/>
      <c r="AO49" s="608"/>
      <c r="AP49" s="608"/>
      <c r="AQ49" s="608"/>
      <c r="AR49" s="608"/>
      <c r="AS49" s="608"/>
      <c r="AT49" s="608"/>
      <c r="AU49" s="608"/>
      <c r="AV49" s="608"/>
      <c r="AW49" s="608"/>
      <c r="AX49" s="608"/>
      <c r="AY49" s="608"/>
      <c r="AZ49" s="608"/>
      <c r="BA49" s="608"/>
      <c r="BB49" s="609"/>
      <c r="BC49" s="18"/>
      <c r="BD49" s="18"/>
      <c r="BE49" s="20"/>
    </row>
    <row r="50" spans="1:74" ht="15" customHeight="1">
      <c r="A50" s="17"/>
      <c r="B50" s="18"/>
      <c r="C50" s="18"/>
      <c r="D50" s="604"/>
      <c r="E50" s="604"/>
      <c r="F50" s="604"/>
      <c r="G50" s="604"/>
      <c r="H50" s="604"/>
      <c r="I50" s="604"/>
      <c r="J50" s="607"/>
      <c r="K50" s="608"/>
      <c r="L50" s="608"/>
      <c r="M50" s="608"/>
      <c r="N50" s="608"/>
      <c r="O50" s="608"/>
      <c r="P50" s="608"/>
      <c r="Q50" s="608"/>
      <c r="R50" s="608"/>
      <c r="S50" s="608"/>
      <c r="T50" s="608"/>
      <c r="U50" s="608"/>
      <c r="V50" s="608"/>
      <c r="W50" s="608"/>
      <c r="X50" s="608"/>
      <c r="Y50" s="608"/>
      <c r="Z50" s="608"/>
      <c r="AA50" s="608"/>
      <c r="AB50" s="609"/>
      <c r="AC50" s="18"/>
      <c r="AD50" s="607"/>
      <c r="AE50" s="608"/>
      <c r="AF50" s="608"/>
      <c r="AG50" s="608"/>
      <c r="AH50" s="608"/>
      <c r="AI50" s="608"/>
      <c r="AJ50" s="608"/>
      <c r="AK50" s="608"/>
      <c r="AL50" s="608"/>
      <c r="AM50" s="608"/>
      <c r="AN50" s="608"/>
      <c r="AO50" s="608"/>
      <c r="AP50" s="608"/>
      <c r="AQ50" s="608"/>
      <c r="AR50" s="608"/>
      <c r="AS50" s="608"/>
      <c r="AT50" s="608"/>
      <c r="AU50" s="608"/>
      <c r="AV50" s="608"/>
      <c r="AW50" s="608"/>
      <c r="AX50" s="608"/>
      <c r="AY50" s="608"/>
      <c r="AZ50" s="608"/>
      <c r="BA50" s="608"/>
      <c r="BB50" s="609"/>
      <c r="BC50" s="18"/>
      <c r="BD50" s="18"/>
      <c r="BE50" s="20"/>
      <c r="BP50" s="18"/>
      <c r="BQ50" s="18"/>
      <c r="BR50" s="18"/>
      <c r="BS50" s="18"/>
      <c r="BT50" s="18"/>
      <c r="BU50" s="18"/>
      <c r="BV50" s="18"/>
    </row>
    <row r="51" spans="1:74" ht="15" customHeight="1" thickBot="1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20"/>
      <c r="BL51" s="175"/>
      <c r="BM51" s="175"/>
      <c r="BN51" s="175"/>
      <c r="BO51" s="175"/>
      <c r="BP51" s="18"/>
      <c r="BQ51" s="18"/>
      <c r="BR51" s="18"/>
      <c r="BS51" s="18"/>
      <c r="BT51" s="18"/>
      <c r="BU51" s="18"/>
      <c r="BV51" s="18"/>
    </row>
    <row r="52" spans="1:74" ht="32.450000000000003" customHeight="1" thickBot="1">
      <c r="A52" s="624" t="s">
        <v>49</v>
      </c>
      <c r="B52" s="625"/>
      <c r="C52" s="625"/>
      <c r="D52" s="625"/>
      <c r="E52" s="625"/>
      <c r="F52" s="625"/>
      <c r="G52" s="625"/>
      <c r="H52" s="625"/>
      <c r="I52" s="625"/>
      <c r="J52" s="626"/>
      <c r="K52" s="30"/>
      <c r="L52" s="30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6"/>
      <c r="BK52" s="582" t="s">
        <v>106</v>
      </c>
      <c r="BL52" s="582"/>
      <c r="BM52" s="582"/>
      <c r="BN52" s="175"/>
      <c r="BO52" s="175"/>
      <c r="BP52" s="18"/>
      <c r="BQ52" s="18"/>
      <c r="BR52" s="18"/>
      <c r="BS52" s="18"/>
      <c r="BT52" s="18"/>
      <c r="BU52" s="18"/>
      <c r="BV52" s="18"/>
    </row>
    <row r="53" spans="1:74" ht="15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48" t="s">
        <v>53</v>
      </c>
      <c r="AA53" s="448"/>
      <c r="AB53" s="448"/>
      <c r="AC53" s="448"/>
      <c r="AD53" s="448"/>
      <c r="AE53" s="448"/>
      <c r="AF53" s="448"/>
      <c r="AG53" s="448"/>
      <c r="AH53" s="448"/>
      <c r="AI53" s="448"/>
      <c r="AJ53" s="448"/>
      <c r="AK53" s="44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20"/>
      <c r="BK53" s="582"/>
      <c r="BL53" s="582"/>
      <c r="BM53" s="582"/>
      <c r="BN53" s="175"/>
      <c r="BP53" s="614"/>
      <c r="BQ53" s="614"/>
      <c r="BR53" s="18"/>
      <c r="BS53" s="18"/>
      <c r="BT53" s="18"/>
      <c r="BU53" s="18"/>
      <c r="BV53" s="18"/>
    </row>
    <row r="54" spans="1:74" ht="14.45" customHeight="1">
      <c r="A54" s="17"/>
      <c r="B54" s="18"/>
      <c r="C54" s="18"/>
      <c r="D54" s="449"/>
      <c r="E54" s="449"/>
      <c r="F54" s="449"/>
      <c r="G54" s="449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31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20"/>
      <c r="BK54" s="9" t="s">
        <v>82</v>
      </c>
      <c r="BL54" s="38">
        <f>F72</f>
        <v>5</v>
      </c>
      <c r="BM54" s="38" t="str">
        <f>IF(I56=Datos!Y2,Datos!Q2,IF(I56=Datos!Y3,Datos!Q3,IF(Riesgo1!I48=Datos!Y4,Datos!Q4,IF(I56=Datos!Y5,Datos!Q5,Datos!Q6))))</f>
        <v>Casi seguro(5)</v>
      </c>
      <c r="BP54" s="614"/>
      <c r="BQ54" s="614"/>
      <c r="BR54" s="18"/>
      <c r="BS54" s="18"/>
      <c r="BT54" s="18"/>
      <c r="BU54" s="18"/>
      <c r="BV54" s="18"/>
    </row>
    <row r="55" spans="1:74" ht="14.45" customHeight="1">
      <c r="A55" s="613" t="s">
        <v>351</v>
      </c>
      <c r="B55" s="449"/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18"/>
      <c r="Z55" s="18"/>
      <c r="AA55" s="18"/>
      <c r="AB55" s="641" t="s">
        <v>52</v>
      </c>
      <c r="AC55" s="642"/>
      <c r="AD55" s="642"/>
      <c r="AE55" s="642"/>
      <c r="AF55" s="642"/>
      <c r="AG55" s="642"/>
      <c r="AH55" s="642"/>
      <c r="AI55" s="642"/>
      <c r="AJ55" s="642"/>
      <c r="AK55" s="643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20"/>
      <c r="BK55" s="9" t="s">
        <v>81</v>
      </c>
      <c r="BL55" s="38" t="e">
        <f>IF(AK13=1,VLOOKUP(J69,Datos!N:AE,18,0),VLOOKUP(I66,Datos!P:AE,16,0))</f>
        <v>#N/A</v>
      </c>
      <c r="BM55" s="38" t="e">
        <f>IF(AK13=1,J69,VLOOKUP(I66,Datos!P:R,3,0))</f>
        <v>#N/A</v>
      </c>
      <c r="BP55" s="18"/>
      <c r="BQ55" s="18"/>
      <c r="BR55" s="18"/>
      <c r="BS55" s="18"/>
      <c r="BT55" s="18"/>
      <c r="BU55" s="18"/>
      <c r="BV55" s="18"/>
    </row>
    <row r="56" spans="1:74" ht="14.45" customHeight="1">
      <c r="A56" s="17"/>
      <c r="B56" s="18"/>
      <c r="C56" s="18"/>
      <c r="E56" s="603"/>
      <c r="F56" s="603"/>
      <c r="G56" s="603"/>
      <c r="H56" s="647"/>
      <c r="I56" s="595" t="s">
        <v>150</v>
      </c>
      <c r="J56" s="596"/>
      <c r="K56" s="596"/>
      <c r="L56" s="596"/>
      <c r="M56" s="596"/>
      <c r="N56" s="596"/>
      <c r="O56" s="596"/>
      <c r="P56" s="596"/>
      <c r="Q56" s="596"/>
      <c r="R56" s="596"/>
      <c r="S56" s="596"/>
      <c r="T56" s="596"/>
      <c r="U56" s="596"/>
      <c r="V56" s="596"/>
      <c r="W56" s="36"/>
      <c r="X56" s="18"/>
      <c r="Y56" s="18"/>
      <c r="Z56" s="18"/>
      <c r="AA56" s="18"/>
      <c r="AB56" s="583">
        <v>1</v>
      </c>
      <c r="AC56" s="583"/>
      <c r="AD56" s="583">
        <v>2</v>
      </c>
      <c r="AE56" s="583"/>
      <c r="AF56" s="583">
        <v>3</v>
      </c>
      <c r="AG56" s="583"/>
      <c r="AH56" s="583">
        <v>4</v>
      </c>
      <c r="AI56" s="583"/>
      <c r="AJ56" s="583">
        <v>5</v>
      </c>
      <c r="AK56" s="583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20"/>
    </row>
    <row r="57" spans="1:74" ht="14.45" customHeight="1">
      <c r="A57" s="17"/>
      <c r="B57" s="18"/>
      <c r="C57" s="18"/>
      <c r="D57" s="18"/>
      <c r="E57" s="612"/>
      <c r="F57" s="612"/>
      <c r="G57" s="612"/>
      <c r="H57" s="612"/>
      <c r="I57" s="595"/>
      <c r="J57" s="596"/>
      <c r="K57" s="596"/>
      <c r="L57" s="596"/>
      <c r="M57" s="596"/>
      <c r="N57" s="596"/>
      <c r="O57" s="596"/>
      <c r="P57" s="596"/>
      <c r="Q57" s="596"/>
      <c r="R57" s="596"/>
      <c r="S57" s="596"/>
      <c r="T57" s="596"/>
      <c r="U57" s="596"/>
      <c r="V57" s="596"/>
      <c r="W57" s="36"/>
      <c r="X57" s="18"/>
      <c r="Y57" s="18"/>
      <c r="Z57" s="585" t="s">
        <v>51</v>
      </c>
      <c r="AA57" s="588">
        <v>1</v>
      </c>
      <c r="AB57" s="527" t="e">
        <f>IF(AND($AB$56=$H$72,$AA57=$F$72),"X","")</f>
        <v>#N/A</v>
      </c>
      <c r="AC57" s="528"/>
      <c r="AD57" s="527" t="e">
        <f>IF(AND(AD$56=$H$72,$AA$57=$F$72),"X","")</f>
        <v>#N/A</v>
      </c>
      <c r="AE57" s="528"/>
      <c r="AF57" s="535" t="e">
        <f>IF(AND(AF$56=$H$72,$AA$57=$F$72),"X","")</f>
        <v>#N/A</v>
      </c>
      <c r="AG57" s="536"/>
      <c r="AH57" s="518" t="e">
        <f>IF(AND(AH$56=$H$72,$AA$57=$F$72),"X","")</f>
        <v>#N/A</v>
      </c>
      <c r="AI57" s="519"/>
      <c r="AJ57" s="518" t="e">
        <f>IF(AND(AJ$56=$H$72,$AA$57=$F$72),"X","")</f>
        <v>#N/A</v>
      </c>
      <c r="AK57" s="519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20"/>
      <c r="BK57" s="38"/>
      <c r="BL57" s="38" t="s">
        <v>57</v>
      </c>
      <c r="BM57" s="38" t="s">
        <v>58</v>
      </c>
      <c r="BN57" s="38" t="s">
        <v>59</v>
      </c>
      <c r="BO57" s="38" t="s">
        <v>60</v>
      </c>
      <c r="BP57" s="38" t="s">
        <v>61</v>
      </c>
    </row>
    <row r="58" spans="1:74" ht="14.45" customHeight="1">
      <c r="A58" s="17"/>
      <c r="B58" s="18"/>
      <c r="C58" s="18"/>
      <c r="D58" s="18"/>
      <c r="X58" s="18"/>
      <c r="Y58" s="18"/>
      <c r="Z58" s="586"/>
      <c r="AA58" s="588"/>
      <c r="AB58" s="529"/>
      <c r="AC58" s="530"/>
      <c r="AD58" s="529"/>
      <c r="AE58" s="530"/>
      <c r="AF58" s="537"/>
      <c r="AG58" s="538"/>
      <c r="AH58" s="520"/>
      <c r="AI58" s="521"/>
      <c r="AJ58" s="520"/>
      <c r="AK58" s="521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20"/>
      <c r="BK58" s="38" t="s">
        <v>143</v>
      </c>
      <c r="BL58" s="38" t="s">
        <v>80</v>
      </c>
      <c r="BM58" s="38" t="s">
        <v>80</v>
      </c>
      <c r="BN58" s="38" t="s">
        <v>79</v>
      </c>
      <c r="BO58" s="38" t="s">
        <v>78</v>
      </c>
      <c r="BP58" s="38" t="s">
        <v>78</v>
      </c>
    </row>
    <row r="59" spans="1:74" ht="14.45" customHeight="1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610" t="str">
        <f>IF($AK$13=1,[4]Datos!L2,IF($AK$13=2,[4]Datos!N2,IF($AK$13=3,[4]Datos!P2,IF($AK$13=4,[4]Datos!R2,""))))</f>
        <v/>
      </c>
      <c r="S59" s="610"/>
      <c r="T59" s="610"/>
      <c r="U59" s="610"/>
      <c r="V59" s="610"/>
      <c r="W59" s="610"/>
      <c r="X59" s="18"/>
      <c r="Y59" s="18"/>
      <c r="Z59" s="586"/>
      <c r="AA59" s="588">
        <v>2</v>
      </c>
      <c r="AB59" s="527" t="e">
        <f>IF(AND(AB$56=$H$72,$AA$59=$F$72),"X","")</f>
        <v>#N/A</v>
      </c>
      <c r="AC59" s="528"/>
      <c r="AD59" s="527" t="e">
        <f>IF(AND(AD$56=$H$72,$AA$59=$F$72),"X","")</f>
        <v>#N/A</v>
      </c>
      <c r="AE59" s="528"/>
      <c r="AF59" s="535" t="e">
        <f>IF(AND(AF$56=$H$72,$AA$59=$F$72),"X","")</f>
        <v>#N/A</v>
      </c>
      <c r="AG59" s="536"/>
      <c r="AH59" s="518" t="e">
        <f>IF(AND(AH$56=$H$72,$AA$59=$F$72),"X","")</f>
        <v>#N/A</v>
      </c>
      <c r="AI59" s="519"/>
      <c r="AJ59" s="531" t="e">
        <f>IF(AND(AJ$56=$H$72,$AA$59=$F$72),"X","")</f>
        <v>#N/A</v>
      </c>
      <c r="AK59" s="532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20"/>
      <c r="BK59" s="38" t="s">
        <v>55</v>
      </c>
      <c r="BL59" s="38" t="s">
        <v>80</v>
      </c>
      <c r="BM59" s="38" t="s">
        <v>80</v>
      </c>
      <c r="BN59" s="38" t="s">
        <v>79</v>
      </c>
      <c r="BO59" s="38" t="s">
        <v>78</v>
      </c>
      <c r="BP59" s="38" t="s">
        <v>77</v>
      </c>
    </row>
    <row r="60" spans="1:74" ht="14.45" customHeight="1">
      <c r="A60" s="17"/>
      <c r="B60" s="18"/>
      <c r="C60" s="18"/>
      <c r="D60" s="18"/>
      <c r="E60" s="611" t="s">
        <v>148</v>
      </c>
      <c r="F60" s="611"/>
      <c r="G60" s="611"/>
      <c r="H60" s="611"/>
      <c r="I60" s="611"/>
      <c r="J60" s="611"/>
      <c r="K60" s="611"/>
      <c r="L60" s="611"/>
      <c r="M60" s="611"/>
      <c r="N60" s="611"/>
      <c r="O60" s="611"/>
      <c r="P60" s="611"/>
      <c r="Q60" s="18"/>
      <c r="R60" s="646"/>
      <c r="S60" s="646"/>
      <c r="T60" s="646"/>
      <c r="U60" s="646"/>
      <c r="V60" s="646"/>
      <c r="W60" s="646"/>
      <c r="X60" s="18"/>
      <c r="Y60" s="18"/>
      <c r="Z60" s="586"/>
      <c r="AA60" s="588"/>
      <c r="AB60" s="529"/>
      <c r="AC60" s="530"/>
      <c r="AD60" s="529"/>
      <c r="AE60" s="530"/>
      <c r="AF60" s="537"/>
      <c r="AG60" s="538"/>
      <c r="AH60" s="520"/>
      <c r="AI60" s="521"/>
      <c r="AJ60" s="533"/>
      <c r="AK60" s="534"/>
      <c r="AL60" s="18"/>
      <c r="AM60" s="18"/>
      <c r="AN60" s="18"/>
      <c r="AO60" s="18"/>
      <c r="AP60" s="18"/>
      <c r="AQ60" s="451" t="s">
        <v>50</v>
      </c>
      <c r="AR60" s="451"/>
      <c r="AS60" s="451"/>
      <c r="AT60" s="451"/>
      <c r="AU60" s="451"/>
      <c r="AV60" s="451"/>
      <c r="AW60" s="451"/>
      <c r="AX60" s="451"/>
      <c r="AY60" s="451"/>
      <c r="AZ60" s="451"/>
      <c r="BA60" s="451"/>
      <c r="BB60" s="451"/>
      <c r="BC60" s="18"/>
      <c r="BD60" s="18"/>
      <c r="BE60" s="20"/>
      <c r="BK60" s="38" t="s">
        <v>144</v>
      </c>
      <c r="BL60" s="38" t="s">
        <v>80</v>
      </c>
      <c r="BM60" s="38" t="s">
        <v>79</v>
      </c>
      <c r="BN60" s="38" t="s">
        <v>78</v>
      </c>
      <c r="BO60" s="38" t="s">
        <v>77</v>
      </c>
      <c r="BP60" s="38" t="s">
        <v>77</v>
      </c>
    </row>
    <row r="61" spans="1:74" ht="14.45" customHeight="1">
      <c r="A61" s="17"/>
      <c r="B61" s="18"/>
      <c r="C61" s="18"/>
      <c r="D61" s="18"/>
      <c r="E61" s="18"/>
      <c r="F61" s="18"/>
      <c r="G61" s="18"/>
      <c r="H61" s="18"/>
      <c r="I61" s="18"/>
      <c r="J61" s="39"/>
      <c r="K61" s="40"/>
      <c r="L61" s="40"/>
      <c r="M61" s="40"/>
      <c r="N61" s="40"/>
      <c r="O61" s="40"/>
      <c r="P61" s="41"/>
      <c r="Q61" s="18"/>
      <c r="R61" s="610"/>
      <c r="S61" s="610"/>
      <c r="T61" s="610"/>
      <c r="U61" s="610"/>
      <c r="V61" s="610"/>
      <c r="W61" s="610"/>
      <c r="X61" s="18"/>
      <c r="Y61" s="18"/>
      <c r="Z61" s="586"/>
      <c r="AA61" s="588">
        <v>3</v>
      </c>
      <c r="AB61" s="527" t="e">
        <f>IF(AND(AB$56=$H$72,$AA$61=$F$72),"X","")</f>
        <v>#N/A</v>
      </c>
      <c r="AC61" s="528"/>
      <c r="AD61" s="535" t="e">
        <f>IF(AND(AD$56=$H$72,$AA$61=$F$72),"X","")</f>
        <v>#N/A</v>
      </c>
      <c r="AE61" s="536"/>
      <c r="AF61" s="518" t="e">
        <f>IF(AND(AF$56=$H$72,$AA$61=$F$72),"X","")</f>
        <v>#N/A</v>
      </c>
      <c r="AG61" s="519"/>
      <c r="AH61" s="531" t="e">
        <f>IF(AND(AH$56=$H$72,$AA$61=$F$72),"X","")</f>
        <v>#N/A</v>
      </c>
      <c r="AI61" s="532"/>
      <c r="AJ61" s="531" t="e">
        <f>IF(AND(AJ$56=$H$72,$AA$61=$F$72),"X","")</f>
        <v>#N/A</v>
      </c>
      <c r="AK61" s="532"/>
      <c r="AL61" s="18"/>
      <c r="AM61" s="18"/>
      <c r="AN61" s="18"/>
      <c r="AO61" s="18"/>
      <c r="AP61" s="18"/>
      <c r="AQ61" s="628" t="str">
        <f>IF(OR(J62="",J69=""),"",INDEX($BK$57:$BP$62,MATCH($BM$54,$BK$57:$BK$62,0),MATCH($BM$55,$BK$57:$BP$57,0)))</f>
        <v/>
      </c>
      <c r="AR61" s="629"/>
      <c r="AS61" s="629"/>
      <c r="AT61" s="629"/>
      <c r="AU61" s="629"/>
      <c r="AV61" s="629"/>
      <c r="AW61" s="629"/>
      <c r="AX61" s="629"/>
      <c r="AY61" s="629"/>
      <c r="AZ61" s="629"/>
      <c r="BA61" s="629"/>
      <c r="BB61" s="630"/>
      <c r="BC61" s="18"/>
      <c r="BD61" s="18"/>
      <c r="BE61" s="20"/>
      <c r="BK61" s="38" t="s">
        <v>56</v>
      </c>
      <c r="BL61" s="38" t="s">
        <v>79</v>
      </c>
      <c r="BM61" s="38" t="s">
        <v>78</v>
      </c>
      <c r="BN61" s="38" t="s">
        <v>78</v>
      </c>
      <c r="BO61" s="38" t="s">
        <v>77</v>
      </c>
      <c r="BP61" s="38" t="s">
        <v>77</v>
      </c>
    </row>
    <row r="62" spans="1:74" ht="14.45" customHeight="1">
      <c r="A62" s="17"/>
      <c r="B62" s="18"/>
      <c r="C62" s="18"/>
      <c r="D62" s="18"/>
      <c r="E62" s="18"/>
      <c r="F62" s="18"/>
      <c r="G62" s="18"/>
      <c r="H62" s="18"/>
      <c r="I62" s="18"/>
      <c r="J62" s="567" t="str">
        <f>BM54</f>
        <v>Casi seguro(5)</v>
      </c>
      <c r="K62" s="567"/>
      <c r="L62" s="567"/>
      <c r="M62" s="567"/>
      <c r="N62" s="567"/>
      <c r="O62" s="567"/>
      <c r="P62" s="567"/>
      <c r="Q62" s="18"/>
      <c r="R62" s="610"/>
      <c r="S62" s="610"/>
      <c r="T62" s="610"/>
      <c r="U62" s="610"/>
      <c r="V62" s="610"/>
      <c r="W62" s="610"/>
      <c r="X62" s="18"/>
      <c r="Y62" s="18"/>
      <c r="Z62" s="586"/>
      <c r="AA62" s="588"/>
      <c r="AB62" s="529"/>
      <c r="AC62" s="530"/>
      <c r="AD62" s="537"/>
      <c r="AE62" s="538"/>
      <c r="AF62" s="520"/>
      <c r="AG62" s="521"/>
      <c r="AH62" s="533"/>
      <c r="AI62" s="534"/>
      <c r="AJ62" s="533"/>
      <c r="AK62" s="534"/>
      <c r="AL62" s="18"/>
      <c r="AM62" s="18"/>
      <c r="AN62" s="18"/>
      <c r="AO62" s="18"/>
      <c r="AP62" s="18"/>
      <c r="AQ62" s="631"/>
      <c r="AR62" s="632"/>
      <c r="AS62" s="632"/>
      <c r="AT62" s="632"/>
      <c r="AU62" s="632"/>
      <c r="AV62" s="632"/>
      <c r="AW62" s="632"/>
      <c r="AX62" s="632"/>
      <c r="AY62" s="632"/>
      <c r="AZ62" s="632"/>
      <c r="BA62" s="632"/>
      <c r="BB62" s="633"/>
      <c r="BC62" s="18"/>
      <c r="BD62" s="18"/>
      <c r="BE62" s="20"/>
      <c r="BK62" s="38" t="s">
        <v>145</v>
      </c>
      <c r="BL62" s="38" t="s">
        <v>78</v>
      </c>
      <c r="BM62" s="38" t="s">
        <v>78</v>
      </c>
      <c r="BN62" s="38" t="s">
        <v>77</v>
      </c>
      <c r="BO62" s="38" t="s">
        <v>77</v>
      </c>
      <c r="BP62" s="38" t="s">
        <v>77</v>
      </c>
    </row>
    <row r="63" spans="1:74" ht="14.45" customHeight="1">
      <c r="A63" s="17"/>
      <c r="B63" s="18"/>
      <c r="C63" s="18"/>
      <c r="D63" s="18"/>
      <c r="E63" s="18"/>
      <c r="F63" s="18"/>
      <c r="G63" s="18"/>
      <c r="H63" s="18"/>
      <c r="I63" s="18"/>
      <c r="J63" s="42"/>
      <c r="K63" s="43"/>
      <c r="L63" s="43"/>
      <c r="M63" s="43"/>
      <c r="N63" s="43"/>
      <c r="O63" s="43"/>
      <c r="P63" s="44"/>
      <c r="Q63" s="18"/>
      <c r="R63" s="610"/>
      <c r="S63" s="610"/>
      <c r="T63" s="610"/>
      <c r="U63" s="610"/>
      <c r="V63" s="610"/>
      <c r="W63" s="610"/>
      <c r="X63" s="18"/>
      <c r="Y63" s="18"/>
      <c r="Z63" s="586"/>
      <c r="AA63" s="588">
        <v>4</v>
      </c>
      <c r="AB63" s="535" t="e">
        <f>IF(AND(AB$56=$H$72,$AA$63=$F$72),"X","")</f>
        <v>#N/A</v>
      </c>
      <c r="AC63" s="536"/>
      <c r="AD63" s="518" t="e">
        <f>IF(AND(AD$56=$H$72,$AA$63=$F$72),"X","")</f>
        <v>#N/A</v>
      </c>
      <c r="AE63" s="519"/>
      <c r="AF63" s="518" t="e">
        <f>IF(AND(AF$56=$H$72,$AA$63=$F$72),"X","")</f>
        <v>#N/A</v>
      </c>
      <c r="AG63" s="519"/>
      <c r="AH63" s="531" t="e">
        <f>IF(AND(AH$56=$H$72,$AA$63=$F$72),"X","")</f>
        <v>#N/A</v>
      </c>
      <c r="AI63" s="532"/>
      <c r="AJ63" s="531" t="e">
        <f>IF(AND(AJ$56=$H$72,$AA$63=$F$72),"X","")</f>
        <v>#N/A</v>
      </c>
      <c r="AK63" s="532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20"/>
    </row>
    <row r="64" spans="1:74" ht="14.45" customHeight="1">
      <c r="A64" s="17"/>
      <c r="B64" s="18"/>
      <c r="C64" s="18"/>
      <c r="D64" s="18"/>
      <c r="U64" s="18"/>
      <c r="V64" s="18"/>
      <c r="W64" s="18"/>
      <c r="X64" s="18"/>
      <c r="Y64" s="18"/>
      <c r="Z64" s="586"/>
      <c r="AA64" s="588"/>
      <c r="AB64" s="537"/>
      <c r="AC64" s="538"/>
      <c r="AD64" s="520"/>
      <c r="AE64" s="521"/>
      <c r="AF64" s="520"/>
      <c r="AG64" s="521"/>
      <c r="AH64" s="533"/>
      <c r="AI64" s="534"/>
      <c r="AJ64" s="533"/>
      <c r="AK64" s="534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20"/>
    </row>
    <row r="65" spans="1:68" ht="14.45" customHeight="1">
      <c r="A65" s="613" t="s">
        <v>350</v>
      </c>
      <c r="B65" s="449"/>
      <c r="C65" s="449"/>
      <c r="D65" s="449"/>
      <c r="E65" s="449"/>
      <c r="F65" s="449"/>
      <c r="G65" s="449"/>
      <c r="H65" s="449"/>
      <c r="I65" s="606" t="str">
        <f>IF($AK$13=1,"De click para determinar el impacto__","")</f>
        <v/>
      </c>
      <c r="J65" s="606"/>
      <c r="K65" s="606"/>
      <c r="L65" s="606"/>
      <c r="M65" s="606"/>
      <c r="N65" s="606"/>
      <c r="O65" s="606"/>
      <c r="P65" s="606"/>
      <c r="Q65" s="606"/>
      <c r="R65" s="606"/>
      <c r="S65" s="606"/>
      <c r="T65" s="606"/>
      <c r="U65" s="31"/>
      <c r="V65" s="31"/>
      <c r="W65" s="31"/>
      <c r="X65" s="31"/>
      <c r="Y65" s="18"/>
      <c r="Z65" s="586"/>
      <c r="AA65" s="588">
        <v>5</v>
      </c>
      <c r="AB65" s="518" t="e">
        <f>IF(AND(AB$56=$H$72,$AA$65=$F$72),"X","")</f>
        <v>#N/A</v>
      </c>
      <c r="AC65" s="519"/>
      <c r="AD65" s="518" t="e">
        <f>IF(AND(AD$56=$H$72,$AA$65=$F$72),"X","")</f>
        <v>#N/A</v>
      </c>
      <c r="AE65" s="519"/>
      <c r="AF65" s="531" t="e">
        <f>IF(AND(AF$56=$H$72,$AA$65=$F$72),"X","")</f>
        <v>#N/A</v>
      </c>
      <c r="AG65" s="532"/>
      <c r="AH65" s="531" t="e">
        <f>IF(AND(AH$56=$H$72,$AA$65=$F$72),"X","")</f>
        <v>#N/A</v>
      </c>
      <c r="AI65" s="532"/>
      <c r="AJ65" s="531" t="e">
        <f>IF(AND(AJ$56=$H$72,$AA$65=$F$72),"X","")</f>
        <v>#N/A</v>
      </c>
      <c r="AK65" s="532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20"/>
    </row>
    <row r="66" spans="1:68" ht="28.5" customHeight="1">
      <c r="A66" s="17"/>
      <c r="B66" s="18"/>
      <c r="C66" s="18"/>
      <c r="D66" s="18"/>
      <c r="E66" s="603"/>
      <c r="F66" s="603"/>
      <c r="G66" s="603"/>
      <c r="H66" s="603"/>
      <c r="I66" s="604" t="s">
        <v>339</v>
      </c>
      <c r="J66" s="604"/>
      <c r="K66" s="604"/>
      <c r="L66" s="604"/>
      <c r="M66" s="604"/>
      <c r="N66" s="604"/>
      <c r="O66" s="604"/>
      <c r="P66" s="604"/>
      <c r="Q66" s="604"/>
      <c r="R66" s="604"/>
      <c r="S66" s="604"/>
      <c r="T66" s="604"/>
      <c r="U66" s="604"/>
      <c r="V66" s="604"/>
      <c r="W66" s="179"/>
      <c r="X66" s="18"/>
      <c r="Y66" s="18"/>
      <c r="Z66" s="587"/>
      <c r="AA66" s="588"/>
      <c r="AB66" s="520"/>
      <c r="AC66" s="521"/>
      <c r="AD66" s="520"/>
      <c r="AE66" s="521"/>
      <c r="AF66" s="533"/>
      <c r="AG66" s="534"/>
      <c r="AH66" s="533"/>
      <c r="AI66" s="534"/>
      <c r="AJ66" s="533"/>
      <c r="AK66" s="534"/>
      <c r="AL66" s="18"/>
      <c r="AM66" s="18"/>
      <c r="AN66" s="18"/>
      <c r="AO66" s="18"/>
      <c r="AP66" s="18"/>
      <c r="AQ66" s="32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20"/>
    </row>
    <row r="67" spans="1:68" ht="14.45" customHeight="1">
      <c r="A67" s="17"/>
      <c r="B67" s="18"/>
      <c r="C67" s="18"/>
      <c r="D67" s="18"/>
      <c r="E67" s="606"/>
      <c r="F67" s="606"/>
      <c r="G67" s="606"/>
      <c r="H67" s="606"/>
      <c r="I67" s="606"/>
      <c r="J67" s="606"/>
      <c r="K67" s="606"/>
      <c r="L67" s="606"/>
      <c r="M67" s="606"/>
      <c r="N67" s="606"/>
      <c r="O67" s="606"/>
      <c r="P67" s="606"/>
      <c r="Q67" s="45"/>
      <c r="R67" s="644"/>
      <c r="S67" s="644"/>
      <c r="T67" s="644"/>
      <c r="U67" s="644"/>
      <c r="V67" s="644"/>
      <c r="W67" s="644"/>
      <c r="X67" s="18"/>
      <c r="Y67" s="18"/>
      <c r="Z67" s="46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20"/>
    </row>
    <row r="68" spans="1:68" ht="14.45" customHeight="1">
      <c r="A68" s="17"/>
      <c r="B68" s="18"/>
      <c r="C68" s="18"/>
      <c r="D68" s="18"/>
      <c r="E68" s="605"/>
      <c r="F68" s="605"/>
      <c r="G68" s="605"/>
      <c r="H68" s="605"/>
      <c r="I68" s="18"/>
      <c r="J68" s="39"/>
      <c r="K68" s="40"/>
      <c r="L68" s="40"/>
      <c r="M68" s="40"/>
      <c r="N68" s="40"/>
      <c r="O68" s="40"/>
      <c r="P68" s="41"/>
      <c r="Q68" s="18"/>
      <c r="R68" s="645"/>
      <c r="S68" s="645"/>
      <c r="T68" s="645"/>
      <c r="U68" s="645"/>
      <c r="V68" s="645"/>
      <c r="W68" s="645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20"/>
    </row>
    <row r="69" spans="1:68" ht="14.45" customHeight="1">
      <c r="A69" s="17"/>
      <c r="B69" s="18"/>
      <c r="C69" s="18"/>
      <c r="D69" s="18"/>
      <c r="E69" s="605"/>
      <c r="F69" s="605"/>
      <c r="G69" s="605"/>
      <c r="H69" s="605"/>
      <c r="I69" s="18"/>
      <c r="J69" s="514" t="str">
        <f>IF(AK13=1,Enc_Imp_Corrupción!D25,Riesgo1!BO47)</f>
        <v/>
      </c>
      <c r="K69" s="515"/>
      <c r="L69" s="515"/>
      <c r="M69" s="515"/>
      <c r="N69" s="515"/>
      <c r="O69" s="515"/>
      <c r="P69" s="516"/>
      <c r="Q69" s="18"/>
      <c r="R69" s="645"/>
      <c r="S69" s="645"/>
      <c r="T69" s="645"/>
      <c r="U69" s="645"/>
      <c r="V69" s="645"/>
      <c r="W69" s="645"/>
      <c r="X69" s="18"/>
      <c r="Y69" s="18"/>
      <c r="Z69" s="47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20"/>
    </row>
    <row r="70" spans="1:68">
      <c r="A70" s="17"/>
      <c r="B70" s="18"/>
      <c r="C70" s="18"/>
      <c r="D70" s="18"/>
      <c r="E70" s="605"/>
      <c r="F70" s="605"/>
      <c r="G70" s="605"/>
      <c r="H70" s="605"/>
      <c r="I70" s="18"/>
      <c r="J70" s="42"/>
      <c r="K70" s="43"/>
      <c r="L70" s="43"/>
      <c r="M70" s="43"/>
      <c r="N70" s="43"/>
      <c r="O70" s="43"/>
      <c r="P70" s="44"/>
      <c r="Q70" s="18"/>
      <c r="R70" s="645"/>
      <c r="S70" s="645"/>
      <c r="T70" s="645"/>
      <c r="U70" s="645"/>
      <c r="V70" s="645"/>
      <c r="W70" s="645"/>
      <c r="X70" s="18"/>
      <c r="Y70" s="18"/>
      <c r="Z70" s="47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20"/>
    </row>
    <row r="71" spans="1:68" hidden="1">
      <c r="A71" s="17"/>
      <c r="B71" s="18"/>
      <c r="C71" s="18"/>
      <c r="D71" s="18"/>
      <c r="E71" s="18"/>
      <c r="F71" s="610" t="s">
        <v>68</v>
      </c>
      <c r="G71" s="610"/>
      <c r="H71" s="610" t="s">
        <v>69</v>
      </c>
      <c r="I71" s="61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47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20"/>
    </row>
    <row r="72" spans="1:68" hidden="1">
      <c r="A72" s="17"/>
      <c r="B72" s="18"/>
      <c r="C72" s="18"/>
      <c r="D72" s="18"/>
      <c r="E72" s="18"/>
      <c r="F72" s="48">
        <f>IF(OR(I56=[4]Datos!$X$2,I57=[4]Datos!$Y$2),1,IF(OR(I56=[4]Datos!$X$3,I57=[4]Datos!$Y$3),2,IF(OR(I56=[4]Datos!$X$4,I57=[4]Datos!$Y$4),3,IF(OR(I56=[4]Datos!$X$5,I57=[4]Datos!$Y$5),4,IF(OR(I56=[4]Datos!$X$6,I57=[4]Datos!$Y$6),5,"")))))</f>
        <v>5</v>
      </c>
      <c r="G72" s="25"/>
      <c r="H72" s="48" t="e">
        <f>BL55</f>
        <v>#N/A</v>
      </c>
      <c r="I72" s="25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47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20"/>
    </row>
    <row r="73" spans="1:68" ht="15.75" thickBot="1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1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2"/>
    </row>
    <row r="74" spans="1:68" ht="32.450000000000003" customHeight="1" thickBot="1">
      <c r="A74" s="624" t="s">
        <v>91</v>
      </c>
      <c r="B74" s="625"/>
      <c r="C74" s="625"/>
      <c r="D74" s="625"/>
      <c r="E74" s="625"/>
      <c r="F74" s="625"/>
      <c r="G74" s="625"/>
      <c r="H74" s="625"/>
      <c r="I74" s="625"/>
      <c r="J74" s="626"/>
      <c r="K74" s="30"/>
      <c r="L74" s="30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6"/>
      <c r="BL74" s="175"/>
      <c r="BM74" s="175"/>
      <c r="BN74" s="175"/>
      <c r="BO74" s="175"/>
    </row>
    <row r="75" spans="1:68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47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20"/>
    </row>
    <row r="76" spans="1:68" ht="174" customHeight="1">
      <c r="A76" s="17"/>
      <c r="B76" s="18"/>
      <c r="C76" s="18"/>
      <c r="D76" s="451" t="s">
        <v>83</v>
      </c>
      <c r="E76" s="451"/>
      <c r="F76" s="451"/>
      <c r="G76" s="451"/>
      <c r="H76" s="451"/>
      <c r="I76" s="451"/>
      <c r="J76" s="451"/>
      <c r="K76" s="451"/>
      <c r="L76" s="451"/>
      <c r="M76" s="451"/>
      <c r="N76" s="451"/>
      <c r="O76" s="451"/>
      <c r="P76" s="451"/>
      <c r="Q76" s="451"/>
      <c r="R76" s="451"/>
      <c r="S76" s="451"/>
      <c r="T76" s="451" t="s">
        <v>87</v>
      </c>
      <c r="U76" s="451"/>
      <c r="V76" s="451"/>
      <c r="W76" s="451"/>
      <c r="X76" s="598" t="s">
        <v>361</v>
      </c>
      <c r="Y76" s="598"/>
      <c r="Z76" s="598" t="s">
        <v>84</v>
      </c>
      <c r="AA76" s="598"/>
      <c r="AB76" s="598" t="s">
        <v>85</v>
      </c>
      <c r="AC76" s="598"/>
      <c r="AD76" s="598" t="s">
        <v>86</v>
      </c>
      <c r="AE76" s="598"/>
      <c r="AF76" s="598" t="s">
        <v>353</v>
      </c>
      <c r="AG76" s="598"/>
      <c r="AH76" s="598" t="s">
        <v>359</v>
      </c>
      <c r="AI76" s="598"/>
      <c r="AJ76" s="592" t="s">
        <v>360</v>
      </c>
      <c r="AK76" s="593"/>
      <c r="AL76" s="593"/>
      <c r="AM76" s="593"/>
      <c r="AN76" s="593"/>
      <c r="AO76" s="593"/>
      <c r="AP76" s="593"/>
      <c r="AQ76" s="593"/>
      <c r="AR76" s="593"/>
      <c r="AS76" s="593"/>
      <c r="AT76" s="593"/>
      <c r="AU76" s="593"/>
      <c r="AV76" s="593"/>
      <c r="AW76" s="593"/>
      <c r="AX76" s="593"/>
      <c r="AY76" s="593"/>
      <c r="AZ76" s="593"/>
      <c r="BA76" s="593"/>
      <c r="BB76" s="594"/>
      <c r="BC76" s="18"/>
      <c r="BD76" s="18"/>
      <c r="BE76" s="20"/>
      <c r="BI76" s="182" t="s">
        <v>96</v>
      </c>
      <c r="BJ76" s="182" t="s">
        <v>97</v>
      </c>
      <c r="BK76" s="182" t="s">
        <v>98</v>
      </c>
      <c r="BL76" s="182" t="s">
        <v>99</v>
      </c>
      <c r="BM76" s="183" t="s">
        <v>100</v>
      </c>
      <c r="BN76" s="182" t="s">
        <v>362</v>
      </c>
      <c r="BO76" s="182" t="s">
        <v>101</v>
      </c>
      <c r="BP76" s="180" t="s">
        <v>95</v>
      </c>
    </row>
    <row r="77" spans="1:68" ht="33" customHeight="1">
      <c r="A77" s="17"/>
      <c r="B77" s="18"/>
      <c r="C77" s="18"/>
      <c r="D77" s="599" t="s">
        <v>373</v>
      </c>
      <c r="E77" s="599"/>
      <c r="F77" s="599"/>
      <c r="G77" s="599"/>
      <c r="H77" s="599"/>
      <c r="I77" s="599"/>
      <c r="J77" s="599"/>
      <c r="K77" s="599"/>
      <c r="L77" s="599"/>
      <c r="M77" s="599"/>
      <c r="N77" s="599"/>
      <c r="O77" s="599"/>
      <c r="P77" s="599"/>
      <c r="Q77" s="599"/>
      <c r="R77" s="599"/>
      <c r="S77" s="599"/>
      <c r="T77" s="600" t="str">
        <f>IF(D77&lt;&gt;"","Preventivo","")</f>
        <v>Preventivo</v>
      </c>
      <c r="U77" s="600"/>
      <c r="V77" s="600"/>
      <c r="W77" s="600"/>
      <c r="X77" s="595" t="s">
        <v>75</v>
      </c>
      <c r="Y77" s="597"/>
      <c r="Z77" s="595" t="s">
        <v>75</v>
      </c>
      <c r="AA77" s="597"/>
      <c r="AB77" s="595" t="s">
        <v>75</v>
      </c>
      <c r="AC77" s="597"/>
      <c r="AD77" s="601" t="str">
        <f>IF(AB77="","",IF(AB77="No","Sí","No"))</f>
        <v>No</v>
      </c>
      <c r="AE77" s="602"/>
      <c r="AF77" s="595" t="s">
        <v>75</v>
      </c>
      <c r="AG77" s="597"/>
      <c r="AH77" s="595" t="s">
        <v>364</v>
      </c>
      <c r="AI77" s="597"/>
      <c r="AJ77" s="595" t="s">
        <v>368</v>
      </c>
      <c r="AK77" s="596"/>
      <c r="AL77" s="596"/>
      <c r="AM77" s="596"/>
      <c r="AN77" s="596"/>
      <c r="AO77" s="596"/>
      <c r="AP77" s="596"/>
      <c r="AQ77" s="596"/>
      <c r="AR77" s="596"/>
      <c r="AS77" s="596"/>
      <c r="AT77" s="596"/>
      <c r="AU77" s="596"/>
      <c r="AV77" s="596"/>
      <c r="AW77" s="596"/>
      <c r="AX77" s="596"/>
      <c r="AY77" s="596"/>
      <c r="AZ77" s="596"/>
      <c r="BA77" s="596"/>
      <c r="BB77" s="597"/>
      <c r="BC77" s="18"/>
      <c r="BD77" s="18"/>
      <c r="BE77" s="20"/>
      <c r="BI77" s="38">
        <f>IF(X77=[4]Datos!$U$2,15,0)</f>
        <v>15</v>
      </c>
      <c r="BJ77" s="38">
        <f>IF(Z77=[4]Datos!$U$2,10,0)</f>
        <v>10</v>
      </c>
      <c r="BK77" s="38">
        <f>IF(AB77=[4]Datos!$U$2,15,0)</f>
        <v>15</v>
      </c>
      <c r="BL77" s="38">
        <f>IF(AD77=[4]Datos!$U$2,10,0)</f>
        <v>0</v>
      </c>
      <c r="BM77" s="181">
        <f>IF(AF77=[4]Datos!$U$2,15,0)</f>
        <v>15</v>
      </c>
      <c r="BN77" s="38">
        <f>IF(AH77=Datos!AF2,15,IF(AH77=Datos!AF3,10,5))</f>
        <v>15</v>
      </c>
      <c r="BO77" s="38">
        <f>IF(AJ77=Datos!AG2,30,IF(AJ77=Datos!AG3,20,IF(AJ77=Datos!AG4,10,IF(AJ77=Datos!AG5,5,0))))</f>
        <v>20</v>
      </c>
      <c r="BP77" s="38">
        <f>SUM(BI77:BO77)</f>
        <v>90</v>
      </c>
    </row>
    <row r="78" spans="1:68" ht="14.45" customHeight="1">
      <c r="A78" s="17"/>
      <c r="B78" s="18"/>
      <c r="C78" s="18"/>
      <c r="D78" s="599"/>
      <c r="E78" s="599"/>
      <c r="F78" s="599"/>
      <c r="G78" s="599"/>
      <c r="H78" s="599"/>
      <c r="I78" s="599"/>
      <c r="J78" s="599"/>
      <c r="K78" s="599"/>
      <c r="L78" s="599"/>
      <c r="M78" s="599"/>
      <c r="N78" s="599"/>
      <c r="O78" s="599"/>
      <c r="P78" s="599"/>
      <c r="Q78" s="599"/>
      <c r="R78" s="599"/>
      <c r="S78" s="599"/>
      <c r="T78" s="600" t="str">
        <f>IF(D78&lt;&gt;"","Preventivo","")</f>
        <v/>
      </c>
      <c r="U78" s="600"/>
      <c r="V78" s="600"/>
      <c r="W78" s="600"/>
      <c r="X78" s="595"/>
      <c r="Y78" s="597"/>
      <c r="Z78" s="595"/>
      <c r="AA78" s="597"/>
      <c r="AB78" s="595"/>
      <c r="AC78" s="597"/>
      <c r="AD78" s="601" t="str">
        <f>IF(AB78="","",IF(AB78="No","Sí","No"))</f>
        <v/>
      </c>
      <c r="AE78" s="602"/>
      <c r="AF78" s="595"/>
      <c r="AG78" s="597"/>
      <c r="AH78" s="595"/>
      <c r="AI78" s="597"/>
      <c r="AJ78" s="595"/>
      <c r="AK78" s="596"/>
      <c r="AL78" s="596"/>
      <c r="AM78" s="596"/>
      <c r="AN78" s="596"/>
      <c r="AO78" s="596"/>
      <c r="AP78" s="596"/>
      <c r="AQ78" s="596"/>
      <c r="AR78" s="596"/>
      <c r="AS78" s="596"/>
      <c r="AT78" s="596"/>
      <c r="AU78" s="596"/>
      <c r="AV78" s="596"/>
      <c r="AW78" s="596"/>
      <c r="AX78" s="596"/>
      <c r="AY78" s="596"/>
      <c r="AZ78" s="596"/>
      <c r="BA78" s="596"/>
      <c r="BB78" s="597"/>
      <c r="BC78" s="18"/>
      <c r="BD78" s="18"/>
      <c r="BE78" s="20"/>
      <c r="BI78" s="38">
        <f>IF(X78=[4]Datos!$U$2,15,0)</f>
        <v>0</v>
      </c>
      <c r="BJ78" s="38">
        <f>IF(Z78=[4]Datos!$U$2,5,0)</f>
        <v>0</v>
      </c>
      <c r="BK78" s="38">
        <f>IF(AB78=[4]Datos!$U$2,15,0)</f>
        <v>0</v>
      </c>
      <c r="BL78" s="38">
        <f>IF(AD78=[4]Datos!$U$2,10,0)</f>
        <v>0</v>
      </c>
      <c r="BM78" s="181">
        <f>IF(AF78=[4]Datos!$U$2,15,0)</f>
        <v>0</v>
      </c>
      <c r="BN78" s="38">
        <f>IF(AH78=[4]Datos!$U$2,10,0)</f>
        <v>0</v>
      </c>
      <c r="BO78" s="38">
        <f>IF(AJ78=[4]Datos!$U$2,30,0)</f>
        <v>0</v>
      </c>
      <c r="BP78" s="38">
        <f>SUM(BI78:BO78)</f>
        <v>0</v>
      </c>
    </row>
    <row r="79" spans="1:68" ht="14.45" customHeight="1">
      <c r="A79" s="17"/>
      <c r="B79" s="18"/>
      <c r="C79" s="18"/>
      <c r="D79" s="599"/>
      <c r="E79" s="599"/>
      <c r="F79" s="599"/>
      <c r="G79" s="599"/>
      <c r="H79" s="599"/>
      <c r="I79" s="599"/>
      <c r="J79" s="599"/>
      <c r="K79" s="599"/>
      <c r="L79" s="599"/>
      <c r="M79" s="599"/>
      <c r="N79" s="599"/>
      <c r="O79" s="599"/>
      <c r="P79" s="599"/>
      <c r="Q79" s="599"/>
      <c r="R79" s="599"/>
      <c r="S79" s="599"/>
      <c r="T79" s="600" t="str">
        <f>IF(D79&lt;&gt;"","Preventivo","")</f>
        <v/>
      </c>
      <c r="U79" s="600"/>
      <c r="V79" s="600"/>
      <c r="W79" s="600"/>
      <c r="X79" s="595"/>
      <c r="Y79" s="597"/>
      <c r="Z79" s="595"/>
      <c r="AA79" s="597"/>
      <c r="AB79" s="595"/>
      <c r="AC79" s="597"/>
      <c r="AD79" s="601" t="str">
        <f>IF(AB79="","",IF(AB79="No","Sí","No"))</f>
        <v/>
      </c>
      <c r="AE79" s="602"/>
      <c r="AF79" s="595"/>
      <c r="AG79" s="597"/>
      <c r="AH79" s="595"/>
      <c r="AI79" s="597"/>
      <c r="AJ79" s="595"/>
      <c r="AK79" s="596"/>
      <c r="AL79" s="596"/>
      <c r="AM79" s="596"/>
      <c r="AN79" s="596"/>
      <c r="AO79" s="596"/>
      <c r="AP79" s="596"/>
      <c r="AQ79" s="596"/>
      <c r="AR79" s="596"/>
      <c r="AS79" s="596"/>
      <c r="AT79" s="596"/>
      <c r="AU79" s="596"/>
      <c r="AV79" s="596"/>
      <c r="AW79" s="596"/>
      <c r="AX79" s="596"/>
      <c r="AY79" s="596"/>
      <c r="AZ79" s="596"/>
      <c r="BA79" s="596"/>
      <c r="BB79" s="597"/>
      <c r="BC79" s="18"/>
      <c r="BD79" s="18"/>
      <c r="BE79" s="20"/>
      <c r="BI79" s="38">
        <f>IF(X79=[4]Datos!$U$2,15,0)</f>
        <v>0</v>
      </c>
      <c r="BJ79" s="38">
        <f>IF(Z79=[4]Datos!$U$2,5,0)</f>
        <v>0</v>
      </c>
      <c r="BK79" s="38">
        <f>IF(AB79=[4]Datos!$U$2,15,0)</f>
        <v>0</v>
      </c>
      <c r="BL79" s="38">
        <f>IF(AD79=[4]Datos!$U$2,10,0)</f>
        <v>0</v>
      </c>
      <c r="BM79" s="181">
        <f>IF(AF79=[4]Datos!$U$2,15,0)</f>
        <v>0</v>
      </c>
      <c r="BN79" s="38">
        <f>IF(AH79=[4]Datos!$U$2,10,0)</f>
        <v>0</v>
      </c>
      <c r="BO79" s="38">
        <f>IF(AJ79=[4]Datos!$U$2,30,0)</f>
        <v>0</v>
      </c>
      <c r="BP79" s="38">
        <f>SUM(BI79:BO79)</f>
        <v>0</v>
      </c>
    </row>
    <row r="80" spans="1:68" ht="14.45" customHeight="1">
      <c r="A80" s="17"/>
      <c r="B80" s="18"/>
      <c r="C80" s="18"/>
      <c r="D80" s="599"/>
      <c r="E80" s="599"/>
      <c r="F80" s="599"/>
      <c r="G80" s="599"/>
      <c r="H80" s="599"/>
      <c r="I80" s="599"/>
      <c r="J80" s="599"/>
      <c r="K80" s="599"/>
      <c r="L80" s="599"/>
      <c r="M80" s="599"/>
      <c r="N80" s="599"/>
      <c r="O80" s="599"/>
      <c r="P80" s="599"/>
      <c r="Q80" s="599"/>
      <c r="R80" s="599"/>
      <c r="S80" s="599"/>
      <c r="T80" s="600" t="str">
        <f>IF(D80&lt;&gt;"","Preventivo","")</f>
        <v/>
      </c>
      <c r="U80" s="600"/>
      <c r="V80" s="600"/>
      <c r="W80" s="600"/>
      <c r="X80" s="595"/>
      <c r="Y80" s="597"/>
      <c r="Z80" s="595"/>
      <c r="AA80" s="597"/>
      <c r="AB80" s="595"/>
      <c r="AC80" s="597"/>
      <c r="AD80" s="601" t="str">
        <f>IF(AB80="","",IF(AB80="No","Sí","No"))</f>
        <v/>
      </c>
      <c r="AE80" s="602"/>
      <c r="AF80" s="595"/>
      <c r="AG80" s="597"/>
      <c r="AH80" s="595"/>
      <c r="AI80" s="597"/>
      <c r="AJ80" s="595"/>
      <c r="AK80" s="596"/>
      <c r="AL80" s="596"/>
      <c r="AM80" s="596"/>
      <c r="AN80" s="596"/>
      <c r="AO80" s="596"/>
      <c r="AP80" s="596"/>
      <c r="AQ80" s="596"/>
      <c r="AR80" s="596"/>
      <c r="AS80" s="596"/>
      <c r="AT80" s="596"/>
      <c r="AU80" s="596"/>
      <c r="AV80" s="596"/>
      <c r="AW80" s="596"/>
      <c r="AX80" s="596"/>
      <c r="AY80" s="596"/>
      <c r="AZ80" s="596"/>
      <c r="BA80" s="596"/>
      <c r="BB80" s="597"/>
      <c r="BC80" s="18"/>
      <c r="BD80" s="18"/>
      <c r="BE80" s="20"/>
      <c r="BI80" s="38">
        <f>IF(X80=[4]Datos!$U$2,15,0)</f>
        <v>0</v>
      </c>
      <c r="BJ80" s="38">
        <f>IF(Z80=[4]Datos!$U$2,5,0)</f>
        <v>0</v>
      </c>
      <c r="BK80" s="38">
        <f>IF(AB80=[4]Datos!$U$2,15,0)</f>
        <v>0</v>
      </c>
      <c r="BL80" s="38">
        <f>IF(AD80=[4]Datos!$U$2,10,0)</f>
        <v>0</v>
      </c>
      <c r="BM80" s="181">
        <f>IF(AF80=[4]Datos!$U$2,15,0)</f>
        <v>0</v>
      </c>
      <c r="BN80" s="38">
        <f>IF(AH80=[4]Datos!$U$2,10,0)</f>
        <v>0</v>
      </c>
      <c r="BO80" s="38">
        <f>IF(AJ80=[4]Datos!$U$2,30,0)</f>
        <v>0</v>
      </c>
      <c r="BP80" s="38">
        <f>SUM(BI80:BO80)</f>
        <v>0</v>
      </c>
    </row>
    <row r="81" spans="1:68" ht="14.45" customHeight="1">
      <c r="A81" s="17"/>
      <c r="B81" s="18"/>
      <c r="C81" s="18"/>
      <c r="D81" s="599"/>
      <c r="E81" s="599"/>
      <c r="F81" s="599"/>
      <c r="G81" s="599"/>
      <c r="H81" s="599"/>
      <c r="I81" s="599"/>
      <c r="J81" s="599"/>
      <c r="K81" s="599"/>
      <c r="L81" s="599"/>
      <c r="M81" s="599"/>
      <c r="N81" s="599"/>
      <c r="O81" s="599"/>
      <c r="P81" s="599"/>
      <c r="Q81" s="599"/>
      <c r="R81" s="599"/>
      <c r="S81" s="599"/>
      <c r="T81" s="600" t="str">
        <f>IF(D81&lt;&gt;"","Preventivo","")</f>
        <v/>
      </c>
      <c r="U81" s="600"/>
      <c r="V81" s="600"/>
      <c r="W81" s="600"/>
      <c r="X81" s="595"/>
      <c r="Y81" s="597"/>
      <c r="Z81" s="595"/>
      <c r="AA81" s="597"/>
      <c r="AB81" s="595"/>
      <c r="AC81" s="597"/>
      <c r="AD81" s="601" t="str">
        <f>IF(AB81="","",IF(AB81="No","Sí","No"))</f>
        <v/>
      </c>
      <c r="AE81" s="602"/>
      <c r="AF81" s="595"/>
      <c r="AG81" s="597"/>
      <c r="AH81" s="595"/>
      <c r="AI81" s="597"/>
      <c r="AJ81" s="595"/>
      <c r="AK81" s="596"/>
      <c r="AL81" s="596"/>
      <c r="AM81" s="596"/>
      <c r="AN81" s="596"/>
      <c r="AO81" s="596"/>
      <c r="AP81" s="596"/>
      <c r="AQ81" s="596"/>
      <c r="AR81" s="596"/>
      <c r="AS81" s="596"/>
      <c r="AT81" s="596"/>
      <c r="AU81" s="596"/>
      <c r="AV81" s="596"/>
      <c r="AW81" s="596"/>
      <c r="AX81" s="596"/>
      <c r="AY81" s="596"/>
      <c r="AZ81" s="596"/>
      <c r="BA81" s="596"/>
      <c r="BB81" s="597"/>
      <c r="BC81" s="18"/>
      <c r="BD81" s="18"/>
      <c r="BE81" s="20"/>
      <c r="BI81" s="38">
        <f>IF(X81=[4]Datos!$U$2,15,0)</f>
        <v>0</v>
      </c>
      <c r="BJ81" s="38">
        <f>IF(Z81=[4]Datos!$U$2,5,0)</f>
        <v>0</v>
      </c>
      <c r="BK81" s="38">
        <f>IF(AB81=[4]Datos!$U$2,15,0)</f>
        <v>0</v>
      </c>
      <c r="BL81" s="38">
        <f>IF(AD81=[4]Datos!$U$2,10,0)</f>
        <v>0</v>
      </c>
      <c r="BM81" s="181">
        <f>IF(AF81=[4]Datos!$U$2,15,0)</f>
        <v>0</v>
      </c>
      <c r="BN81" s="38">
        <f>IF(AH81=[4]Datos!$U$2,10,0)</f>
        <v>0</v>
      </c>
      <c r="BO81" s="38">
        <f>IF(AJ81=[4]Datos!$U$2,30,0)</f>
        <v>0</v>
      </c>
      <c r="BP81" s="38">
        <f>SUM(BI81:BO81)</f>
        <v>0</v>
      </c>
    </row>
    <row r="82" spans="1:68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20"/>
      <c r="BO82" s="9" t="s">
        <v>102</v>
      </c>
      <c r="BP82" s="9">
        <f>IF(COUNTA(D77:S81)=0,0,SUM(BP77:BP81)/(COUNTA(D77:S81)))</f>
        <v>90</v>
      </c>
    </row>
    <row r="83" spans="1:68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20"/>
    </row>
    <row r="84" spans="1:68" ht="146.25" customHeight="1">
      <c r="A84" s="17"/>
      <c r="B84" s="18"/>
      <c r="C84" s="18"/>
      <c r="D84" s="451" t="s">
        <v>90</v>
      </c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 t="s">
        <v>87</v>
      </c>
      <c r="U84" s="451"/>
      <c r="V84" s="451"/>
      <c r="W84" s="451"/>
      <c r="X84" s="598" t="s">
        <v>361</v>
      </c>
      <c r="Y84" s="598"/>
      <c r="Z84" s="598" t="s">
        <v>84</v>
      </c>
      <c r="AA84" s="598"/>
      <c r="AB84" s="598" t="s">
        <v>85</v>
      </c>
      <c r="AC84" s="598"/>
      <c r="AD84" s="598" t="s">
        <v>86</v>
      </c>
      <c r="AE84" s="598"/>
      <c r="AF84" s="598" t="s">
        <v>353</v>
      </c>
      <c r="AG84" s="598"/>
      <c r="AH84" s="598" t="s">
        <v>359</v>
      </c>
      <c r="AI84" s="598"/>
      <c r="AJ84" s="592" t="s">
        <v>360</v>
      </c>
      <c r="AK84" s="593"/>
      <c r="AL84" s="593"/>
      <c r="AM84" s="593"/>
      <c r="AN84" s="593"/>
      <c r="AO84" s="593"/>
      <c r="AP84" s="593"/>
      <c r="AQ84" s="593"/>
      <c r="AR84" s="593"/>
      <c r="AS84" s="593"/>
      <c r="AT84" s="593"/>
      <c r="AU84" s="593"/>
      <c r="AV84" s="593"/>
      <c r="AW84" s="593"/>
      <c r="AX84" s="593"/>
      <c r="AY84" s="593"/>
      <c r="AZ84" s="593"/>
      <c r="BA84" s="593"/>
      <c r="BB84" s="594"/>
      <c r="BC84" s="18"/>
      <c r="BD84" s="18"/>
      <c r="BE84" s="20"/>
      <c r="BI84" s="182" t="s">
        <v>96</v>
      </c>
      <c r="BJ84" s="182" t="s">
        <v>97</v>
      </c>
      <c r="BK84" s="182" t="s">
        <v>98</v>
      </c>
      <c r="BL84" s="182" t="s">
        <v>99</v>
      </c>
      <c r="BM84" s="183" t="s">
        <v>100</v>
      </c>
      <c r="BN84" s="182" t="s">
        <v>362</v>
      </c>
      <c r="BO84" s="182" t="s">
        <v>101</v>
      </c>
      <c r="BP84" s="184" t="s">
        <v>95</v>
      </c>
    </row>
    <row r="85" spans="1:68" ht="15" customHeight="1">
      <c r="A85" s="17"/>
      <c r="B85" s="18"/>
      <c r="C85" s="18"/>
      <c r="D85" s="599" t="s">
        <v>352</v>
      </c>
      <c r="E85" s="599"/>
      <c r="F85" s="599"/>
      <c r="G85" s="599"/>
      <c r="H85" s="599"/>
      <c r="I85" s="599"/>
      <c r="J85" s="599"/>
      <c r="K85" s="599"/>
      <c r="L85" s="599"/>
      <c r="M85" s="599"/>
      <c r="N85" s="599"/>
      <c r="O85" s="599"/>
      <c r="P85" s="599"/>
      <c r="Q85" s="599"/>
      <c r="R85" s="599"/>
      <c r="S85" s="599"/>
      <c r="T85" s="600" t="str">
        <f>IF(D85&lt;&gt;"","Correctivo","")</f>
        <v>Correctivo</v>
      </c>
      <c r="U85" s="600"/>
      <c r="V85" s="600"/>
      <c r="W85" s="600"/>
      <c r="X85" s="595" t="s">
        <v>75</v>
      </c>
      <c r="Y85" s="597"/>
      <c r="Z85" s="595" t="s">
        <v>75</v>
      </c>
      <c r="AA85" s="597"/>
      <c r="AB85" s="595" t="s">
        <v>88</v>
      </c>
      <c r="AC85" s="597"/>
      <c r="AD85" s="601" t="str">
        <f>IF(AB85="","",IF(AB85="No","Sí","No"))</f>
        <v>Sí</v>
      </c>
      <c r="AE85" s="602"/>
      <c r="AF85" s="595" t="s">
        <v>75</v>
      </c>
      <c r="AG85" s="597"/>
      <c r="AH85" s="595" t="s">
        <v>364</v>
      </c>
      <c r="AI85" s="597"/>
      <c r="AJ85" s="595" t="s">
        <v>369</v>
      </c>
      <c r="AK85" s="596"/>
      <c r="AL85" s="596"/>
      <c r="AM85" s="596"/>
      <c r="AN85" s="596"/>
      <c r="AO85" s="596"/>
      <c r="AP85" s="596"/>
      <c r="AQ85" s="596"/>
      <c r="AR85" s="596"/>
      <c r="AS85" s="596"/>
      <c r="AT85" s="596"/>
      <c r="AU85" s="596"/>
      <c r="AV85" s="596"/>
      <c r="AW85" s="596"/>
      <c r="AX85" s="596"/>
      <c r="AY85" s="596"/>
      <c r="AZ85" s="596"/>
      <c r="BA85" s="596"/>
      <c r="BB85" s="597"/>
      <c r="BC85" s="18"/>
      <c r="BD85" s="18"/>
      <c r="BE85" s="20"/>
      <c r="BI85" s="38">
        <f>IF(X85=[4]Datos!$U$2,15,0)</f>
        <v>15</v>
      </c>
      <c r="BJ85" s="38">
        <f>IF(Z85=[4]Datos!$U$2,10,0)</f>
        <v>10</v>
      </c>
      <c r="BK85" s="38">
        <f>IF(AB85=[4]Datos!$U$2,15,0)</f>
        <v>0</v>
      </c>
      <c r="BL85" s="38">
        <f>IF(AD85=[4]Datos!$U$2,10,0)</f>
        <v>10</v>
      </c>
      <c r="BM85" s="181">
        <f>IF(AF85=[4]Datos!$U$2,15,0)</f>
        <v>15</v>
      </c>
      <c r="BN85" s="38">
        <f>IF(AH85=Datos!AF2,15,IF(AH85=Datos!AF3,10,5))</f>
        <v>15</v>
      </c>
      <c r="BO85" s="38">
        <f>IF(AJ85=Datos!AG2,30,IF(AJ85=Datos!AG3,20,IF(AJ85=Datos!AG4,10,IF(AJ85=Datos!AG5,5,0))))</f>
        <v>10</v>
      </c>
      <c r="BP85" s="38">
        <f>SUM(BI85:BO85)</f>
        <v>75</v>
      </c>
    </row>
    <row r="86" spans="1:68" ht="14.45" customHeight="1">
      <c r="A86" s="17"/>
      <c r="B86" s="18"/>
      <c r="C86" s="18"/>
      <c r="D86" s="599"/>
      <c r="E86" s="599"/>
      <c r="F86" s="599"/>
      <c r="G86" s="599"/>
      <c r="H86" s="599"/>
      <c r="I86" s="599"/>
      <c r="J86" s="599"/>
      <c r="K86" s="599"/>
      <c r="L86" s="599"/>
      <c r="M86" s="599"/>
      <c r="N86" s="599"/>
      <c r="O86" s="599"/>
      <c r="P86" s="599"/>
      <c r="Q86" s="599"/>
      <c r="R86" s="599"/>
      <c r="S86" s="599"/>
      <c r="T86" s="600" t="str">
        <f>IF(D86&lt;&gt;"","Correctivo","")</f>
        <v/>
      </c>
      <c r="U86" s="600"/>
      <c r="V86" s="600"/>
      <c r="W86" s="600"/>
      <c r="X86" s="595"/>
      <c r="Y86" s="597"/>
      <c r="Z86" s="595"/>
      <c r="AA86" s="597"/>
      <c r="AB86" s="595"/>
      <c r="AC86" s="597"/>
      <c r="AD86" s="601"/>
      <c r="AE86" s="602"/>
      <c r="AF86" s="595"/>
      <c r="AG86" s="597"/>
      <c r="AH86" s="595"/>
      <c r="AI86" s="597"/>
      <c r="AJ86" s="595"/>
      <c r="AK86" s="596"/>
      <c r="AL86" s="596"/>
      <c r="AM86" s="596"/>
      <c r="AN86" s="596"/>
      <c r="AO86" s="596"/>
      <c r="AP86" s="596"/>
      <c r="AQ86" s="596"/>
      <c r="AR86" s="596"/>
      <c r="AS86" s="596"/>
      <c r="AT86" s="596"/>
      <c r="AU86" s="596"/>
      <c r="AV86" s="596"/>
      <c r="AW86" s="596"/>
      <c r="AX86" s="596"/>
      <c r="AY86" s="596"/>
      <c r="AZ86" s="596"/>
      <c r="BA86" s="596"/>
      <c r="BB86" s="597"/>
      <c r="BC86" s="18"/>
      <c r="BD86" s="18"/>
      <c r="BE86" s="20"/>
      <c r="BI86" s="38">
        <f>IF(X86=[4]Datos!$U$2,15,0)</f>
        <v>0</v>
      </c>
      <c r="BJ86" s="38">
        <f>IF(Z86=[4]Datos!$U$2,5,0)</f>
        <v>0</v>
      </c>
      <c r="BK86" s="38">
        <f>IF(AB86=[4]Datos!$U$2,15,0)</f>
        <v>0</v>
      </c>
      <c r="BL86" s="38">
        <f>IF(AD86=[4]Datos!$U$2,10,0)</f>
        <v>0</v>
      </c>
      <c r="BM86" s="38">
        <f>IF(AF86=[4]Datos!$U$2,15,0)</f>
        <v>0</v>
      </c>
      <c r="BN86" s="38">
        <f>IF(AH86=[4]Datos!$U$2,10,0)</f>
        <v>0</v>
      </c>
      <c r="BO86" s="38">
        <f>IF(AJ86=[4]Datos!$U$2,30,0)</f>
        <v>0</v>
      </c>
      <c r="BP86" s="38">
        <f>SUM(BI86:BO86)</f>
        <v>0</v>
      </c>
    </row>
    <row r="87" spans="1:68" ht="14.45" customHeight="1">
      <c r="A87" s="17"/>
      <c r="B87" s="18"/>
      <c r="C87" s="18"/>
      <c r="D87" s="599"/>
      <c r="E87" s="599"/>
      <c r="F87" s="599"/>
      <c r="G87" s="599"/>
      <c r="H87" s="599"/>
      <c r="I87" s="599"/>
      <c r="J87" s="599"/>
      <c r="K87" s="599"/>
      <c r="L87" s="599"/>
      <c r="M87" s="599"/>
      <c r="N87" s="599"/>
      <c r="O87" s="599"/>
      <c r="P87" s="599"/>
      <c r="Q87" s="599"/>
      <c r="R87" s="599"/>
      <c r="S87" s="599"/>
      <c r="T87" s="600" t="str">
        <f>IF(D87&lt;&gt;"","Correctivo","")</f>
        <v/>
      </c>
      <c r="U87" s="600"/>
      <c r="V87" s="600"/>
      <c r="W87" s="600"/>
      <c r="X87" s="595"/>
      <c r="Y87" s="597"/>
      <c r="Z87" s="595"/>
      <c r="AA87" s="597"/>
      <c r="AB87" s="595"/>
      <c r="AC87" s="597"/>
      <c r="AD87" s="601"/>
      <c r="AE87" s="602"/>
      <c r="AF87" s="595"/>
      <c r="AG87" s="597"/>
      <c r="AH87" s="595"/>
      <c r="AI87" s="597"/>
      <c r="AJ87" s="595"/>
      <c r="AK87" s="596"/>
      <c r="AL87" s="596"/>
      <c r="AM87" s="596"/>
      <c r="AN87" s="596"/>
      <c r="AO87" s="596"/>
      <c r="AP87" s="596"/>
      <c r="AQ87" s="596"/>
      <c r="AR87" s="596"/>
      <c r="AS87" s="596"/>
      <c r="AT87" s="596"/>
      <c r="AU87" s="596"/>
      <c r="AV87" s="596"/>
      <c r="AW87" s="596"/>
      <c r="AX87" s="596"/>
      <c r="AY87" s="596"/>
      <c r="AZ87" s="596"/>
      <c r="BA87" s="596"/>
      <c r="BB87" s="597"/>
      <c r="BC87" s="18"/>
      <c r="BD87" s="18"/>
      <c r="BE87" s="20"/>
      <c r="BI87" s="38">
        <f>IF(X87=[4]Datos!$U$2,15,0)</f>
        <v>0</v>
      </c>
      <c r="BJ87" s="38">
        <f>IF(Z87=[4]Datos!$U$2,5,0)</f>
        <v>0</v>
      </c>
      <c r="BK87" s="38">
        <f>IF(AB87=[4]Datos!$U$2,15,0)</f>
        <v>0</v>
      </c>
      <c r="BL87" s="38">
        <f>IF(AD87=[4]Datos!$U$2,10,0)</f>
        <v>0</v>
      </c>
      <c r="BM87" s="38">
        <f>IF(AF87=[4]Datos!$U$2,15,0)</f>
        <v>0</v>
      </c>
      <c r="BN87" s="38">
        <f>IF(AH87=[4]Datos!$U$2,10,0)</f>
        <v>0</v>
      </c>
      <c r="BO87" s="38">
        <f>IF(AJ87=[4]Datos!$U$2,30,0)</f>
        <v>0</v>
      </c>
      <c r="BP87" s="38">
        <f>SUM(BI87:BO87)</f>
        <v>0</v>
      </c>
    </row>
    <row r="88" spans="1:68" ht="14.45" customHeight="1">
      <c r="A88" s="17"/>
      <c r="B88" s="18"/>
      <c r="C88" s="18"/>
      <c r="D88" s="599"/>
      <c r="E88" s="599"/>
      <c r="F88" s="599"/>
      <c r="G88" s="599"/>
      <c r="H88" s="599"/>
      <c r="I88" s="599"/>
      <c r="J88" s="599"/>
      <c r="K88" s="599"/>
      <c r="L88" s="599"/>
      <c r="M88" s="599"/>
      <c r="N88" s="599"/>
      <c r="O88" s="599"/>
      <c r="P88" s="599"/>
      <c r="Q88" s="599"/>
      <c r="R88" s="599"/>
      <c r="S88" s="599"/>
      <c r="T88" s="600" t="str">
        <f>IF(D88&lt;&gt;"","Correctivo","")</f>
        <v/>
      </c>
      <c r="U88" s="600"/>
      <c r="V88" s="600"/>
      <c r="W88" s="600"/>
      <c r="X88" s="595"/>
      <c r="Y88" s="597"/>
      <c r="Z88" s="595"/>
      <c r="AA88" s="597"/>
      <c r="AB88" s="595"/>
      <c r="AC88" s="597"/>
      <c r="AD88" s="601"/>
      <c r="AE88" s="602"/>
      <c r="AF88" s="595"/>
      <c r="AG88" s="597"/>
      <c r="AH88" s="595"/>
      <c r="AI88" s="597"/>
      <c r="AJ88" s="595"/>
      <c r="AK88" s="596"/>
      <c r="AL88" s="596"/>
      <c r="AM88" s="596"/>
      <c r="AN88" s="596"/>
      <c r="AO88" s="596"/>
      <c r="AP88" s="596"/>
      <c r="AQ88" s="596"/>
      <c r="AR88" s="596"/>
      <c r="AS88" s="596"/>
      <c r="AT88" s="596"/>
      <c r="AU88" s="596"/>
      <c r="AV88" s="596"/>
      <c r="AW88" s="596"/>
      <c r="AX88" s="596"/>
      <c r="AY88" s="596"/>
      <c r="AZ88" s="596"/>
      <c r="BA88" s="596"/>
      <c r="BB88" s="597"/>
      <c r="BC88" s="18"/>
      <c r="BD88" s="18"/>
      <c r="BE88" s="20"/>
      <c r="BI88" s="38">
        <f>IF(X88=[4]Datos!$U$2,15,0)</f>
        <v>0</v>
      </c>
      <c r="BJ88" s="38">
        <f>IF(Z88=[4]Datos!$U$2,5,0)</f>
        <v>0</v>
      </c>
      <c r="BK88" s="38">
        <f>IF(AB88=[4]Datos!$U$2,15,0)</f>
        <v>0</v>
      </c>
      <c r="BL88" s="38">
        <f>IF(AD88=[4]Datos!$U$2,10,0)</f>
        <v>0</v>
      </c>
      <c r="BM88" s="38">
        <f>IF(AF88=[4]Datos!$U$2,15,0)</f>
        <v>0</v>
      </c>
      <c r="BN88" s="38">
        <f>IF(AH88=[4]Datos!$U$2,10,0)</f>
        <v>0</v>
      </c>
      <c r="BO88" s="38">
        <f>IF(AJ88=[4]Datos!$U$2,30,0)</f>
        <v>0</v>
      </c>
      <c r="BP88" s="38">
        <f>SUM(BI88:BO88)</f>
        <v>0</v>
      </c>
    </row>
    <row r="89" spans="1:68" ht="14.45" customHeight="1">
      <c r="A89" s="17"/>
      <c r="B89" s="18"/>
      <c r="C89" s="18"/>
      <c r="D89" s="599"/>
      <c r="E89" s="599"/>
      <c r="F89" s="599"/>
      <c r="G89" s="599"/>
      <c r="H89" s="599"/>
      <c r="I89" s="599"/>
      <c r="J89" s="599"/>
      <c r="K89" s="599"/>
      <c r="L89" s="599"/>
      <c r="M89" s="599"/>
      <c r="N89" s="599"/>
      <c r="O89" s="599"/>
      <c r="P89" s="599"/>
      <c r="Q89" s="599"/>
      <c r="R89" s="599"/>
      <c r="S89" s="599"/>
      <c r="T89" s="600" t="str">
        <f>IF(D89&lt;&gt;"","Correctivo","")</f>
        <v/>
      </c>
      <c r="U89" s="600"/>
      <c r="V89" s="600"/>
      <c r="W89" s="600"/>
      <c r="X89" s="595"/>
      <c r="Y89" s="597"/>
      <c r="Z89" s="595"/>
      <c r="AA89" s="597"/>
      <c r="AB89" s="595"/>
      <c r="AC89" s="597"/>
      <c r="AD89" s="601"/>
      <c r="AE89" s="602"/>
      <c r="AF89" s="595"/>
      <c r="AG89" s="597"/>
      <c r="AH89" s="595"/>
      <c r="AI89" s="597"/>
      <c r="AJ89" s="595"/>
      <c r="AK89" s="596"/>
      <c r="AL89" s="596"/>
      <c r="AM89" s="596"/>
      <c r="AN89" s="596"/>
      <c r="AO89" s="596"/>
      <c r="AP89" s="596"/>
      <c r="AQ89" s="596"/>
      <c r="AR89" s="596"/>
      <c r="AS89" s="596"/>
      <c r="AT89" s="596"/>
      <c r="AU89" s="596"/>
      <c r="AV89" s="596"/>
      <c r="AW89" s="596"/>
      <c r="AX89" s="596"/>
      <c r="AY89" s="596"/>
      <c r="AZ89" s="596"/>
      <c r="BA89" s="596"/>
      <c r="BB89" s="597"/>
      <c r="BC89" s="18"/>
      <c r="BD89" s="18"/>
      <c r="BE89" s="20"/>
      <c r="BI89" s="38">
        <f>IF(X89=[4]Datos!$U$2,15,0)</f>
        <v>0</v>
      </c>
      <c r="BJ89" s="38">
        <f>IF(Z89=[4]Datos!$U$2,5,0)</f>
        <v>0</v>
      </c>
      <c r="BK89" s="38">
        <f>IF(AB89=[4]Datos!$U$2,15,0)</f>
        <v>0</v>
      </c>
      <c r="BL89" s="38">
        <f>IF(AD89=[4]Datos!$U$2,10,0)</f>
        <v>0</v>
      </c>
      <c r="BM89" s="38">
        <f>IF(AF89=[4]Datos!$U$2,15,0)</f>
        <v>0</v>
      </c>
      <c r="BN89" s="38">
        <f>IF(AH89=[4]Datos!$U$2,10,0)</f>
        <v>0</v>
      </c>
      <c r="BO89" s="38">
        <f>IF(AJ89=[4]Datos!$U$2,30,0)</f>
        <v>0</v>
      </c>
      <c r="BP89" s="38">
        <f>SUM(BI89:BO89)</f>
        <v>0</v>
      </c>
    </row>
    <row r="90" spans="1:6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20"/>
      <c r="BO90" s="9" t="s">
        <v>102</v>
      </c>
      <c r="BP90" s="9">
        <f>IF(COUNTA(D85:S89)=0,0,SUM(BP85:BP89)/(COUNTA(D85:S89)))</f>
        <v>75</v>
      </c>
    </row>
    <row r="91" spans="1:68" ht="15.75" thickBot="1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2"/>
    </row>
    <row r="92" spans="1:68" ht="32.450000000000003" customHeight="1" thickBot="1">
      <c r="A92" s="624" t="s">
        <v>92</v>
      </c>
      <c r="B92" s="625"/>
      <c r="C92" s="625"/>
      <c r="D92" s="625"/>
      <c r="E92" s="625"/>
      <c r="F92" s="625"/>
      <c r="G92" s="625"/>
      <c r="H92" s="625"/>
      <c r="I92" s="625"/>
      <c r="J92" s="626"/>
      <c r="K92" s="30"/>
      <c r="L92" s="30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6"/>
    </row>
    <row r="93" spans="1:68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19"/>
      <c r="L93" s="19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20"/>
    </row>
    <row r="94" spans="1:68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19"/>
      <c r="L94" s="19"/>
      <c r="M94" s="18"/>
      <c r="N94" s="18"/>
      <c r="O94" s="18"/>
      <c r="P94" s="18"/>
      <c r="Q94" s="18"/>
      <c r="R94" s="18"/>
      <c r="S94" s="18"/>
      <c r="T94" s="18"/>
      <c r="U94" s="634" t="s">
        <v>103</v>
      </c>
      <c r="V94" s="635"/>
      <c r="W94" s="446"/>
      <c r="X94" s="446"/>
      <c r="Y94" s="446"/>
      <c r="Z94" s="446"/>
      <c r="AA94" s="446"/>
      <c r="AB94" s="446"/>
      <c r="AC94" s="446"/>
      <c r="AD94" s="446"/>
      <c r="AE94" s="446"/>
      <c r="AF94" s="446"/>
      <c r="AG94" s="446"/>
      <c r="AH94" s="446"/>
      <c r="AI94" s="446"/>
      <c r="AJ94" s="446"/>
      <c r="AK94" s="447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20"/>
    </row>
    <row r="95" spans="1:68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19"/>
      <c r="L95" s="19"/>
      <c r="M95" s="18"/>
      <c r="N95" s="18"/>
      <c r="O95" s="18"/>
      <c r="P95" s="18"/>
      <c r="Q95" s="18"/>
      <c r="R95" s="18"/>
      <c r="S95" s="18"/>
      <c r="T95" s="18"/>
      <c r="U95" s="636" t="s">
        <v>82</v>
      </c>
      <c r="V95" s="427"/>
      <c r="W95" s="427"/>
      <c r="X95" s="427"/>
      <c r="Y95" s="427"/>
      <c r="Z95" s="637">
        <f>IF(COUNTA(D77:S81)=0,0,IF($BP$82&gt;75,2,IF($BP$82&gt;50,1,0)))</f>
        <v>2</v>
      </c>
      <c r="AA95" s="638"/>
      <c r="AB95" s="18"/>
      <c r="AC95" s="18"/>
      <c r="AD95" s="18"/>
      <c r="AE95" s="639" t="s">
        <v>81</v>
      </c>
      <c r="AF95" s="639"/>
      <c r="AG95" s="639"/>
      <c r="AH95" s="639"/>
      <c r="AI95" s="640"/>
      <c r="AJ95" s="600">
        <f>IF(AK13=1,0,IF(COUNTA(D85:S89)=0,0,IF($BP$90&gt;75,2,IF($BP$90&gt;50,1,0))))</f>
        <v>1</v>
      </c>
      <c r="AK95" s="600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20"/>
    </row>
    <row r="96" spans="1:68">
      <c r="A96" s="53"/>
      <c r="B96" s="54"/>
      <c r="C96" s="54"/>
      <c r="D96" s="54"/>
      <c r="E96" s="54"/>
      <c r="F96" s="54"/>
      <c r="G96" s="54"/>
      <c r="H96" s="54"/>
      <c r="I96" s="54"/>
      <c r="J96" s="54"/>
      <c r="K96" s="19"/>
      <c r="L96" s="19"/>
      <c r="M96" s="18"/>
      <c r="N96" s="18"/>
      <c r="O96" s="18"/>
      <c r="P96" s="18"/>
      <c r="Q96" s="18"/>
      <c r="R96" s="18"/>
      <c r="S96" s="18"/>
      <c r="T96" s="18"/>
      <c r="U96" s="55"/>
      <c r="V96" s="55"/>
      <c r="W96" s="55"/>
      <c r="X96" s="55"/>
      <c r="Y96" s="55"/>
      <c r="Z96" s="56"/>
      <c r="AA96" s="56"/>
      <c r="AB96" s="18"/>
      <c r="AC96" s="18"/>
      <c r="AD96" s="18"/>
      <c r="AE96" s="56"/>
      <c r="AF96" s="56"/>
      <c r="AG96" s="56"/>
      <c r="AH96" s="56"/>
      <c r="AI96" s="56"/>
      <c r="AJ96" s="56"/>
      <c r="AK96" s="56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20"/>
    </row>
    <row r="97" spans="1:73">
      <c r="A97" s="53"/>
      <c r="B97" s="54"/>
      <c r="C97" s="54"/>
      <c r="D97" s="54"/>
      <c r="E97" s="54"/>
      <c r="F97" s="54"/>
      <c r="G97" s="54"/>
      <c r="H97" s="54"/>
      <c r="I97" s="54"/>
      <c r="J97" s="54"/>
      <c r="K97" s="19"/>
      <c r="L97" s="19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20"/>
    </row>
    <row r="98" spans="1:73">
      <c r="A98" s="53"/>
      <c r="B98" s="54"/>
      <c r="C98" s="54"/>
      <c r="D98" s="54"/>
      <c r="E98" s="54"/>
      <c r="F98" s="54"/>
      <c r="G98" s="54"/>
      <c r="H98" s="54"/>
      <c r="I98" s="54"/>
      <c r="J98" s="54"/>
      <c r="K98" s="19"/>
      <c r="L98" s="19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20"/>
    </row>
    <row r="99" spans="1:73" ht="14.45" customHeight="1">
      <c r="A99" s="17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448" t="s">
        <v>53</v>
      </c>
      <c r="AA99" s="448"/>
      <c r="AB99" s="448"/>
      <c r="AC99" s="448"/>
      <c r="AD99" s="448"/>
      <c r="AE99" s="448"/>
      <c r="AF99" s="448"/>
      <c r="AG99" s="448"/>
      <c r="AH99" s="448"/>
      <c r="AI99" s="448"/>
      <c r="AJ99" s="448"/>
      <c r="AK99" s="44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20"/>
    </row>
    <row r="100" spans="1:73">
      <c r="A100" s="17"/>
      <c r="B100" s="18"/>
      <c r="C100" s="18"/>
      <c r="D100" s="449" t="s">
        <v>54</v>
      </c>
      <c r="E100" s="449"/>
      <c r="F100" s="449"/>
      <c r="G100" s="449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31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20"/>
    </row>
    <row r="101" spans="1:73" ht="14.45" customHeight="1">
      <c r="A101" s="17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610" t="str">
        <f>IF($AK$13=1,Datos!L2,IF($AK$13=2,Datos!O2,IF($AK$13=3,Datos!Q2,IF($AK$13=4,Datos!S2,""))))</f>
        <v/>
      </c>
      <c r="S101" s="610"/>
      <c r="T101" s="610"/>
      <c r="U101" s="610"/>
      <c r="V101" s="610"/>
      <c r="W101" s="610"/>
      <c r="X101" s="18"/>
      <c r="Y101" s="18"/>
      <c r="Z101" s="18"/>
      <c r="AA101" s="18"/>
      <c r="AB101" s="641" t="s">
        <v>52</v>
      </c>
      <c r="AC101" s="642"/>
      <c r="AD101" s="642"/>
      <c r="AE101" s="642"/>
      <c r="AF101" s="642"/>
      <c r="AG101" s="642"/>
      <c r="AH101" s="642"/>
      <c r="AI101" s="642"/>
      <c r="AJ101" s="642"/>
      <c r="AK101" s="643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20"/>
      <c r="BK101" s="582" t="s">
        <v>106</v>
      </c>
      <c r="BL101" s="582"/>
      <c r="BM101" s="582"/>
    </row>
    <row r="102" spans="1:73" ht="14.45" customHeight="1">
      <c r="A102" s="17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610" t="str">
        <f>IF($AK$13=1,Datos!L3,IF($AK$13=2,Datos!O3,IF($AK$13=3,Datos!Q3,IF($AK$13=4,Datos!S3,""))))</f>
        <v/>
      </c>
      <c r="S102" s="610"/>
      <c r="T102" s="610"/>
      <c r="U102" s="610"/>
      <c r="V102" s="610"/>
      <c r="W102" s="610"/>
      <c r="X102" s="18"/>
      <c r="Y102" s="18"/>
      <c r="Z102" s="18"/>
      <c r="AA102" s="18"/>
      <c r="AB102" s="583">
        <v>1</v>
      </c>
      <c r="AC102" s="583"/>
      <c r="AD102" s="583">
        <v>2</v>
      </c>
      <c r="AE102" s="583"/>
      <c r="AF102" s="583">
        <v>3</v>
      </c>
      <c r="AG102" s="583"/>
      <c r="AH102" s="583">
        <v>4</v>
      </c>
      <c r="AI102" s="583"/>
      <c r="AJ102" s="583">
        <v>5</v>
      </c>
      <c r="AK102" s="583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20"/>
      <c r="BK102" s="582"/>
      <c r="BL102" s="582"/>
      <c r="BM102" s="582"/>
      <c r="BN102" s="175"/>
      <c r="BO102" s="175"/>
      <c r="BP102" s="582"/>
      <c r="BQ102" s="582"/>
    </row>
    <row r="103" spans="1:73" ht="14.45" customHeight="1">
      <c r="A103" s="17"/>
      <c r="B103" s="18"/>
      <c r="C103" s="18"/>
      <c r="D103" s="18"/>
      <c r="E103" s="584" t="s">
        <v>93</v>
      </c>
      <c r="F103" s="584"/>
      <c r="G103" s="584"/>
      <c r="H103" s="584"/>
      <c r="I103" s="584"/>
      <c r="J103" s="584"/>
      <c r="K103" s="584"/>
      <c r="L103" s="584"/>
      <c r="M103" s="584"/>
      <c r="N103" s="584"/>
      <c r="O103" s="584"/>
      <c r="P103" s="584"/>
      <c r="Q103" s="18"/>
      <c r="R103" s="610"/>
      <c r="S103" s="610"/>
      <c r="T103" s="610"/>
      <c r="U103" s="610"/>
      <c r="V103" s="610"/>
      <c r="W103" s="610"/>
      <c r="X103" s="18"/>
      <c r="Y103" s="18"/>
      <c r="Z103" s="585" t="s">
        <v>51</v>
      </c>
      <c r="AA103" s="588">
        <v>1</v>
      </c>
      <c r="AB103" s="527" t="e">
        <f>IF(AND($AA$103=$BL$103,AB$102=$BL$104),"X","")</f>
        <v>#N/A</v>
      </c>
      <c r="AC103" s="528"/>
      <c r="AD103" s="527" t="e">
        <f>IF(AND($AA$103=$BL$103,AD$102=$BL$104),"X","")</f>
        <v>#N/A</v>
      </c>
      <c r="AE103" s="528"/>
      <c r="AF103" s="535" t="e">
        <f>IF(AND($AA$103=$BL$103,AF$102=$BL$104),"X","")</f>
        <v>#N/A</v>
      </c>
      <c r="AG103" s="536"/>
      <c r="AH103" s="518" t="e">
        <f>IF(AND($AA$103=$BL$103,AH$102=$BL$104),"X","")</f>
        <v>#N/A</v>
      </c>
      <c r="AI103" s="519"/>
      <c r="AJ103" s="518" t="e">
        <f>IF(AND($AA$103=$BL$103,AJ$102=$BL$104),"X","")</f>
        <v>#N/A</v>
      </c>
      <c r="AK103" s="519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20"/>
      <c r="BK103" s="9" t="s">
        <v>82</v>
      </c>
      <c r="BL103" s="38">
        <f>IF($AK$13&lt;&gt;"",(INDEX($BK$106:$BN$112,MATCH($BL$54,$BK$106:$BK$112,0),MATCH($Z$95,$BK$107:$BN$107,0))),"")</f>
        <v>3</v>
      </c>
      <c r="BM103" s="38" t="str">
        <f>VLOOKUP(BL103,Datos!A:L,12,0)</f>
        <v>Posible (3)</v>
      </c>
      <c r="BP103" s="583"/>
      <c r="BQ103" s="583"/>
      <c r="BT103" s="38"/>
      <c r="BU103" s="38"/>
    </row>
    <row r="104" spans="1:73" ht="14.45" customHeight="1">
      <c r="A104" s="17"/>
      <c r="B104" s="18"/>
      <c r="C104" s="18"/>
      <c r="D104" s="18"/>
      <c r="E104" s="18"/>
      <c r="F104" s="18"/>
      <c r="G104" s="18"/>
      <c r="H104" s="18"/>
      <c r="I104" s="18"/>
      <c r="J104" s="39"/>
      <c r="K104" s="40"/>
      <c r="L104" s="40"/>
      <c r="M104" s="40"/>
      <c r="N104" s="40"/>
      <c r="O104" s="40"/>
      <c r="P104" s="41"/>
      <c r="Q104" s="18"/>
      <c r="R104" s="610"/>
      <c r="S104" s="610"/>
      <c r="T104" s="610"/>
      <c r="U104" s="610"/>
      <c r="V104" s="610"/>
      <c r="W104" s="610"/>
      <c r="X104" s="18"/>
      <c r="Y104" s="18"/>
      <c r="Z104" s="586"/>
      <c r="AA104" s="588"/>
      <c r="AB104" s="529"/>
      <c r="AC104" s="530"/>
      <c r="AD104" s="529"/>
      <c r="AE104" s="530"/>
      <c r="AF104" s="537"/>
      <c r="AG104" s="538"/>
      <c r="AH104" s="520"/>
      <c r="AI104" s="521"/>
      <c r="AJ104" s="520"/>
      <c r="AK104" s="521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20"/>
      <c r="BK104" s="9" t="s">
        <v>81</v>
      </c>
      <c r="BL104" s="38" t="e">
        <f>IF($AK$13&lt;&gt;"",(INDEX($BK$106:$BN$112,MATCH($BL$55,$BK$106:$BK$112,0),MATCH($AJ$95,$BK$107:$BN$107,0))),"")</f>
        <v>#N/A</v>
      </c>
      <c r="BM104" s="38" t="e">
        <f>VLOOKUP(BL104,Datos!A:R,17,0)</f>
        <v>#N/A</v>
      </c>
      <c r="BP104" s="38"/>
      <c r="BQ104" s="38"/>
      <c r="BT104" s="38"/>
      <c r="BU104" s="38"/>
    </row>
    <row r="105" spans="1:73" ht="14.45" customHeight="1">
      <c r="A105" s="17"/>
      <c r="B105" s="18"/>
      <c r="C105" s="18"/>
      <c r="D105" s="18"/>
      <c r="E105" s="18"/>
      <c r="F105" s="18"/>
      <c r="G105" s="18"/>
      <c r="H105" s="18"/>
      <c r="I105" s="18"/>
      <c r="J105" s="567" t="str">
        <f>BM103</f>
        <v>Posible (3)</v>
      </c>
      <c r="K105" s="567"/>
      <c r="L105" s="567"/>
      <c r="M105" s="567"/>
      <c r="N105" s="567"/>
      <c r="O105" s="567"/>
      <c r="P105" s="567"/>
      <c r="Q105" s="18"/>
      <c r="R105" s="610"/>
      <c r="S105" s="610"/>
      <c r="T105" s="610"/>
      <c r="U105" s="610"/>
      <c r="V105" s="610"/>
      <c r="W105" s="610"/>
      <c r="X105" s="18"/>
      <c r="Y105" s="18"/>
      <c r="Z105" s="586"/>
      <c r="AA105" s="588">
        <v>2</v>
      </c>
      <c r="AB105" s="527" t="e">
        <f>IF(AND($AA$105=$BL$103,AB$102=$BL$104),"X","")</f>
        <v>#N/A</v>
      </c>
      <c r="AC105" s="528"/>
      <c r="AD105" s="527" t="e">
        <f>IF(AND($AA$105=$BL$103,AD$102=$BL$104),"X","")</f>
        <v>#N/A</v>
      </c>
      <c r="AE105" s="528"/>
      <c r="AF105" s="535" t="e">
        <f>IF(AND($AA$105=$BL$103,AF$102=$BL$104),"X","")</f>
        <v>#N/A</v>
      </c>
      <c r="AG105" s="536"/>
      <c r="AH105" s="518" t="e">
        <f>IF(AND($AA$105=$BL$103,AH$102=$BL$104),"X","")</f>
        <v>#N/A</v>
      </c>
      <c r="AI105" s="519"/>
      <c r="AJ105" s="531" t="e">
        <f>IF(AND($AA$105=$BL$103,AJ$102=$BL$104),"X","")</f>
        <v>#N/A</v>
      </c>
      <c r="AK105" s="532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20"/>
      <c r="BL105" s="18"/>
      <c r="BM105" s="18"/>
    </row>
    <row r="106" spans="1:73" ht="14.45" customHeight="1">
      <c r="A106" s="17"/>
      <c r="B106" s="18"/>
      <c r="C106" s="18"/>
      <c r="D106" s="18"/>
      <c r="E106" s="18"/>
      <c r="F106" s="18"/>
      <c r="G106" s="18"/>
      <c r="H106" s="18"/>
      <c r="I106" s="18"/>
      <c r="J106" s="42"/>
      <c r="K106" s="43"/>
      <c r="L106" s="43"/>
      <c r="M106" s="43"/>
      <c r="N106" s="43"/>
      <c r="O106" s="43"/>
      <c r="P106" s="44"/>
      <c r="Q106" s="18"/>
      <c r="R106" s="18"/>
      <c r="S106" s="18"/>
      <c r="T106" s="18"/>
      <c r="U106" s="18"/>
      <c r="V106" s="18"/>
      <c r="W106" s="18"/>
      <c r="X106" s="18"/>
      <c r="Y106" s="18"/>
      <c r="Z106" s="586"/>
      <c r="AA106" s="588"/>
      <c r="AB106" s="529"/>
      <c r="AC106" s="530"/>
      <c r="AD106" s="529"/>
      <c r="AE106" s="530"/>
      <c r="AF106" s="537"/>
      <c r="AG106" s="538"/>
      <c r="AH106" s="520"/>
      <c r="AI106" s="521"/>
      <c r="AJ106" s="533"/>
      <c r="AK106" s="534"/>
      <c r="AL106" s="18"/>
      <c r="AM106" s="18"/>
      <c r="AN106" s="18"/>
      <c r="AO106" s="18"/>
      <c r="AP106" s="18"/>
      <c r="AQ106" s="451" t="s">
        <v>50</v>
      </c>
      <c r="AR106" s="451"/>
      <c r="AS106" s="451"/>
      <c r="AT106" s="451"/>
      <c r="AU106" s="451"/>
      <c r="AV106" s="451"/>
      <c r="AW106" s="451"/>
      <c r="AX106" s="451"/>
      <c r="AY106" s="451"/>
      <c r="AZ106" s="451"/>
      <c r="BA106" s="451"/>
      <c r="BB106" s="451"/>
      <c r="BC106" s="18"/>
      <c r="BD106" s="18"/>
      <c r="BE106" s="20"/>
      <c r="BK106" s="57"/>
      <c r="BL106" s="589" t="s">
        <v>104</v>
      </c>
      <c r="BM106" s="590"/>
      <c r="BN106" s="591"/>
    </row>
    <row r="107" spans="1:73" ht="14.45" customHeight="1">
      <c r="A107" s="17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58"/>
      <c r="S107" s="58"/>
      <c r="T107" s="18"/>
      <c r="U107" s="18"/>
      <c r="V107" s="18"/>
      <c r="W107" s="18"/>
      <c r="X107" s="18"/>
      <c r="Y107" s="18"/>
      <c r="Z107" s="586"/>
      <c r="AA107" s="588">
        <v>3</v>
      </c>
      <c r="AB107" s="527" t="e">
        <f>IF(AND($AA$107=$BL$103,AB$102=$BL$104),"X","")</f>
        <v>#N/A</v>
      </c>
      <c r="AC107" s="528"/>
      <c r="AD107" s="535" t="e">
        <f>IF(AND($AA$107=$BL$103,AD$102=$BL$104),"X","")</f>
        <v>#N/A</v>
      </c>
      <c r="AE107" s="536"/>
      <c r="AF107" s="518" t="e">
        <f>IF(AND($AA$107=$BL$103,AF$102=$BL$104),"X","")</f>
        <v>#N/A</v>
      </c>
      <c r="AG107" s="519"/>
      <c r="AH107" s="531" t="e">
        <f>IF(AND($AA$107=$BL$103,AH$102=$BL$104),"X","")</f>
        <v>#N/A</v>
      </c>
      <c r="AI107" s="532"/>
      <c r="AJ107" s="531" t="e">
        <f>IF(AND($AA$107=$BL$103,AJ$102=$BL$104),"X","")</f>
        <v>#N/A</v>
      </c>
      <c r="AK107" s="532"/>
      <c r="AL107" s="18"/>
      <c r="AM107" s="18"/>
      <c r="AN107" s="18"/>
      <c r="AO107" s="18"/>
      <c r="AP107" s="18"/>
      <c r="AQ107" s="628" t="e">
        <f>IF($V$13&lt;&gt;"",(INDEX($BK$57:$BP$62,MATCH($BM$103,$BK$57:$BK$62,0),MATCH($BM$104,$BK$57:$BP$57,0))),"")</f>
        <v>#N/A</v>
      </c>
      <c r="AR107" s="629"/>
      <c r="AS107" s="629"/>
      <c r="AT107" s="629"/>
      <c r="AU107" s="629"/>
      <c r="AV107" s="629"/>
      <c r="AW107" s="629"/>
      <c r="AX107" s="629"/>
      <c r="AY107" s="629"/>
      <c r="AZ107" s="629"/>
      <c r="BA107" s="629"/>
      <c r="BB107" s="630"/>
      <c r="BC107" s="18"/>
      <c r="BD107" s="18"/>
      <c r="BE107" s="20"/>
      <c r="BK107" s="59" t="s">
        <v>105</v>
      </c>
      <c r="BL107" s="59">
        <v>0</v>
      </c>
      <c r="BM107" s="59">
        <v>1</v>
      </c>
      <c r="BN107" s="59">
        <v>2</v>
      </c>
      <c r="BO107" s="36"/>
    </row>
    <row r="108" spans="1:73" ht="14.45" customHeight="1">
      <c r="A108" s="17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610"/>
      <c r="S108" s="610"/>
      <c r="T108" s="610"/>
      <c r="U108" s="610"/>
      <c r="V108" s="610"/>
      <c r="W108" s="610"/>
      <c r="X108" s="18"/>
      <c r="Y108" s="18"/>
      <c r="Z108" s="586"/>
      <c r="AA108" s="588"/>
      <c r="AB108" s="529"/>
      <c r="AC108" s="530"/>
      <c r="AD108" s="537"/>
      <c r="AE108" s="538"/>
      <c r="AF108" s="520"/>
      <c r="AG108" s="521"/>
      <c r="AH108" s="533"/>
      <c r="AI108" s="534"/>
      <c r="AJ108" s="533"/>
      <c r="AK108" s="534"/>
      <c r="AL108" s="18"/>
      <c r="AM108" s="18"/>
      <c r="AN108" s="18"/>
      <c r="AO108" s="18"/>
      <c r="AP108" s="18"/>
      <c r="AQ108" s="631"/>
      <c r="AR108" s="632"/>
      <c r="AS108" s="632"/>
      <c r="AT108" s="632"/>
      <c r="AU108" s="632"/>
      <c r="AV108" s="632"/>
      <c r="AW108" s="632"/>
      <c r="AX108" s="632"/>
      <c r="AY108" s="632"/>
      <c r="AZ108" s="632"/>
      <c r="BA108" s="632"/>
      <c r="BB108" s="633"/>
      <c r="BC108" s="18"/>
      <c r="BD108" s="18"/>
      <c r="BE108" s="20"/>
      <c r="BK108" s="59">
        <v>1</v>
      </c>
      <c r="BL108" s="59">
        <v>1</v>
      </c>
      <c r="BM108" s="59">
        <v>1</v>
      </c>
      <c r="BN108" s="59">
        <v>1</v>
      </c>
      <c r="BO108" s="36"/>
    </row>
    <row r="109" spans="1:73" ht="14.45" customHeight="1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610"/>
      <c r="S109" s="610"/>
      <c r="T109" s="610"/>
      <c r="U109" s="610"/>
      <c r="V109" s="610"/>
      <c r="W109" s="610"/>
      <c r="X109" s="18"/>
      <c r="Y109" s="18"/>
      <c r="Z109" s="586"/>
      <c r="AA109" s="588">
        <v>4</v>
      </c>
      <c r="AB109" s="535" t="e">
        <f>IF(AND($AA$109=$BL$103,AB$102=$BL$104),"X","")</f>
        <v>#N/A</v>
      </c>
      <c r="AC109" s="536"/>
      <c r="AD109" s="518" t="e">
        <f>IF(AND($AA$109=$BL$103,AD$102=$BL$104),"X","")</f>
        <v>#N/A</v>
      </c>
      <c r="AE109" s="519"/>
      <c r="AF109" s="518" t="e">
        <f>IF(AND($AA$109=$BL$103,AF$102=$BL$104),"X","")</f>
        <v>#N/A</v>
      </c>
      <c r="AG109" s="519"/>
      <c r="AH109" s="531" t="e">
        <f>IF(AND($AA$109=$BL$103,AH$102=$BL$104),"X","")</f>
        <v>#N/A</v>
      </c>
      <c r="AI109" s="532"/>
      <c r="AJ109" s="531" t="e">
        <f>IF(AND($AA$109=$BL$103,AJ$102=$BL$104),"X","")</f>
        <v>#N/A</v>
      </c>
      <c r="AK109" s="532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20"/>
      <c r="BK109" s="59">
        <v>2</v>
      </c>
      <c r="BL109" s="59">
        <v>2</v>
      </c>
      <c r="BM109" s="59">
        <v>1</v>
      </c>
      <c r="BN109" s="59">
        <v>1</v>
      </c>
      <c r="BO109" s="36"/>
    </row>
    <row r="110" spans="1:73" ht="14.45" customHeight="1">
      <c r="A110" s="17"/>
      <c r="B110" s="18"/>
      <c r="C110" s="18"/>
      <c r="D110" s="18"/>
      <c r="E110" s="60" t="s">
        <v>94</v>
      </c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18"/>
      <c r="R110" s="610"/>
      <c r="S110" s="610"/>
      <c r="T110" s="610"/>
      <c r="U110" s="610"/>
      <c r="V110" s="610"/>
      <c r="W110" s="610"/>
      <c r="X110" s="18"/>
      <c r="Y110" s="18"/>
      <c r="Z110" s="586"/>
      <c r="AA110" s="588"/>
      <c r="AB110" s="537"/>
      <c r="AC110" s="538"/>
      <c r="AD110" s="520"/>
      <c r="AE110" s="521"/>
      <c r="AF110" s="520"/>
      <c r="AG110" s="521"/>
      <c r="AH110" s="533"/>
      <c r="AI110" s="534"/>
      <c r="AJ110" s="533"/>
      <c r="AK110" s="534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20"/>
      <c r="BK110" s="59">
        <v>3</v>
      </c>
      <c r="BL110" s="59">
        <v>3</v>
      </c>
      <c r="BM110" s="59">
        <v>2</v>
      </c>
      <c r="BN110" s="59">
        <v>1</v>
      </c>
      <c r="BO110" s="36"/>
    </row>
    <row r="111" spans="1:73" ht="14.45" customHeight="1">
      <c r="A111" s="17"/>
      <c r="B111" s="18"/>
      <c r="C111" s="18"/>
      <c r="D111" s="18"/>
      <c r="E111" s="18"/>
      <c r="F111" s="18"/>
      <c r="G111" s="18"/>
      <c r="H111" s="18"/>
      <c r="I111" s="18"/>
      <c r="J111" s="61"/>
      <c r="K111" s="62"/>
      <c r="L111" s="62"/>
      <c r="M111" s="62"/>
      <c r="N111" s="62"/>
      <c r="O111" s="62"/>
      <c r="P111" s="63"/>
      <c r="Q111" s="64"/>
      <c r="R111" s="610"/>
      <c r="S111" s="610"/>
      <c r="T111" s="610"/>
      <c r="U111" s="610"/>
      <c r="V111" s="610"/>
      <c r="W111" s="610"/>
      <c r="X111" s="18"/>
      <c r="Y111" s="18"/>
      <c r="Z111" s="586"/>
      <c r="AA111" s="588">
        <v>5</v>
      </c>
      <c r="AB111" s="518" t="e">
        <f>IF(AND($AA$111=$BL$103,AB$102=$BL$104),"X","")</f>
        <v>#N/A</v>
      </c>
      <c r="AC111" s="519"/>
      <c r="AD111" s="518" t="e">
        <f>IF(AND($AA$111=$BL$103,AD$102=$BL$104),"X","")</f>
        <v>#N/A</v>
      </c>
      <c r="AE111" s="519"/>
      <c r="AF111" s="531" t="e">
        <f>IF(AND($AA$111=$BL$103,AF$102=$BL$104),"X","")</f>
        <v>#N/A</v>
      </c>
      <c r="AG111" s="532"/>
      <c r="AH111" s="531" t="e">
        <f>IF(AND($AA$111=$BL$103,AH$102=$BL$104),"X","")</f>
        <v>#N/A</v>
      </c>
      <c r="AI111" s="532"/>
      <c r="AJ111" s="531" t="e">
        <f>IF(AND($AA$111=$BL$103,AJ$102=$BL$104),"X","")</f>
        <v>#N/A</v>
      </c>
      <c r="AK111" s="532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20"/>
      <c r="BK111" s="59">
        <v>4</v>
      </c>
      <c r="BL111" s="59">
        <v>4</v>
      </c>
      <c r="BM111" s="59">
        <v>3</v>
      </c>
      <c r="BN111" s="59">
        <v>2</v>
      </c>
      <c r="BO111" s="36"/>
    </row>
    <row r="112" spans="1:73" ht="14.45" customHeight="1">
      <c r="A112" s="17"/>
      <c r="B112" s="18"/>
      <c r="C112" s="18"/>
      <c r="D112" s="18"/>
      <c r="E112" s="18"/>
      <c r="F112" s="18"/>
      <c r="G112" s="18"/>
      <c r="H112" s="18"/>
      <c r="I112" s="18"/>
      <c r="J112" s="567" t="e">
        <f>BM104</f>
        <v>#N/A</v>
      </c>
      <c r="K112" s="567"/>
      <c r="L112" s="567"/>
      <c r="M112" s="567"/>
      <c r="N112" s="567"/>
      <c r="O112" s="567"/>
      <c r="P112" s="567"/>
      <c r="Q112" s="18"/>
      <c r="R112" s="610"/>
      <c r="S112" s="610"/>
      <c r="T112" s="610"/>
      <c r="U112" s="610"/>
      <c r="V112" s="610"/>
      <c r="W112" s="610"/>
      <c r="X112" s="18"/>
      <c r="Y112" s="18"/>
      <c r="Z112" s="587"/>
      <c r="AA112" s="588"/>
      <c r="AB112" s="520"/>
      <c r="AC112" s="521"/>
      <c r="AD112" s="520"/>
      <c r="AE112" s="521"/>
      <c r="AF112" s="533"/>
      <c r="AG112" s="534"/>
      <c r="AH112" s="533"/>
      <c r="AI112" s="534"/>
      <c r="AJ112" s="533"/>
      <c r="AK112" s="534"/>
      <c r="AL112" s="18"/>
      <c r="AM112" s="18"/>
      <c r="AN112" s="18"/>
      <c r="AO112" s="18"/>
      <c r="AP112" s="18"/>
      <c r="AQ112" s="32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20"/>
      <c r="BK112" s="59">
        <v>5</v>
      </c>
      <c r="BL112" s="59">
        <v>5</v>
      </c>
      <c r="BM112" s="59">
        <v>4</v>
      </c>
      <c r="BN112" s="59">
        <v>3</v>
      </c>
      <c r="BO112" s="36"/>
    </row>
    <row r="113" spans="1:57">
      <c r="A113" s="17"/>
      <c r="B113" s="18"/>
      <c r="C113" s="18"/>
      <c r="D113" s="18"/>
      <c r="E113" s="18"/>
      <c r="F113" s="18"/>
      <c r="G113" s="18"/>
      <c r="H113" s="18"/>
      <c r="I113" s="18"/>
      <c r="J113" s="42"/>
      <c r="K113" s="43"/>
      <c r="L113" s="43"/>
      <c r="M113" s="43"/>
      <c r="N113" s="43"/>
      <c r="O113" s="43"/>
      <c r="P113" s="44"/>
      <c r="Q113" s="18"/>
      <c r="R113" s="18"/>
      <c r="S113" s="18"/>
      <c r="T113" s="18"/>
      <c r="U113" s="18"/>
      <c r="V113" s="18"/>
      <c r="W113" s="18"/>
      <c r="X113" s="18"/>
      <c r="Y113" s="18"/>
      <c r="Z113" s="46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20"/>
    </row>
    <row r="114" spans="1:57">
      <c r="A114" s="17"/>
      <c r="B114" s="18"/>
      <c r="C114" s="18"/>
      <c r="D114" s="18"/>
      <c r="E114" s="1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20"/>
    </row>
    <row r="115" spans="1:57">
      <c r="A115" s="17"/>
      <c r="B115" s="18"/>
      <c r="C115" s="18"/>
      <c r="D115" s="18"/>
      <c r="E115" s="1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47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20"/>
    </row>
    <row r="116" spans="1:57">
      <c r="A116" s="17"/>
      <c r="B116" s="18"/>
      <c r="C116" s="18"/>
      <c r="D116" s="18"/>
      <c r="E116" s="1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47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20"/>
    </row>
    <row r="117" spans="1:57">
      <c r="A117" s="17"/>
      <c r="B117" s="18"/>
      <c r="C117" s="18"/>
      <c r="D117" s="18"/>
      <c r="E117" s="1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47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20"/>
    </row>
    <row r="118" spans="1:57" ht="15.75" thickBot="1">
      <c r="A118" s="49"/>
      <c r="B118" s="50"/>
      <c r="C118" s="50"/>
      <c r="D118" s="50"/>
      <c r="E118" s="50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51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2"/>
    </row>
    <row r="119" spans="1:57" ht="32.450000000000003" customHeight="1" thickBot="1">
      <c r="A119" s="624" t="s">
        <v>107</v>
      </c>
      <c r="B119" s="625"/>
      <c r="C119" s="625"/>
      <c r="D119" s="625"/>
      <c r="E119" s="625"/>
      <c r="F119" s="625"/>
      <c r="G119" s="625"/>
      <c r="H119" s="625"/>
      <c r="I119" s="625"/>
      <c r="J119" s="626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6"/>
    </row>
    <row r="120" spans="1:57" ht="15.75" thickBot="1">
      <c r="A120" s="17"/>
      <c r="B120" s="18"/>
      <c r="C120" s="18"/>
      <c r="D120" s="65"/>
      <c r="E120" s="15"/>
      <c r="F120" s="15"/>
      <c r="G120" s="15"/>
      <c r="H120" s="15"/>
      <c r="I120" s="15"/>
      <c r="J120" s="15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1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20"/>
    </row>
    <row r="121" spans="1:57" ht="14.45" customHeight="1">
      <c r="A121" s="17"/>
      <c r="B121" s="18"/>
      <c r="C121" s="18"/>
      <c r="D121" s="36"/>
      <c r="E121" s="18"/>
      <c r="F121" s="18"/>
      <c r="G121" s="18"/>
      <c r="H121" s="18"/>
      <c r="I121" s="18"/>
      <c r="J121" s="18"/>
      <c r="K121" s="18"/>
      <c r="L121" s="18"/>
      <c r="M121" s="18"/>
      <c r="N121" s="66"/>
      <c r="O121" s="67"/>
      <c r="P121" s="67"/>
      <c r="Q121" s="68"/>
      <c r="R121" s="18"/>
      <c r="S121" s="66"/>
      <c r="T121" s="67"/>
      <c r="U121" s="67"/>
      <c r="V121" s="67"/>
      <c r="W121" s="68"/>
      <c r="X121" s="18"/>
      <c r="Y121" s="66"/>
      <c r="Z121" s="67"/>
      <c r="AA121" s="67"/>
      <c r="AB121" s="67"/>
      <c r="AC121" s="67"/>
      <c r="AD121" s="67"/>
      <c r="AE121" s="67"/>
      <c r="AF121" s="67"/>
      <c r="AG121" s="68"/>
      <c r="AH121" s="18"/>
      <c r="AI121" s="66"/>
      <c r="AJ121" s="67"/>
      <c r="AK121" s="67"/>
      <c r="AL121" s="67"/>
      <c r="AM121" s="68"/>
      <c r="AN121" s="18"/>
      <c r="AO121" s="18"/>
      <c r="AP121" s="18"/>
      <c r="AQ121" s="18"/>
      <c r="AR121" s="18"/>
      <c r="AS121" s="18"/>
      <c r="AT121" s="37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20"/>
    </row>
    <row r="122" spans="1:57" ht="14.45" customHeight="1">
      <c r="A122" s="17"/>
      <c r="B122" s="18"/>
      <c r="C122" s="18"/>
      <c r="D122" s="627" t="s">
        <v>115</v>
      </c>
      <c r="E122" s="448"/>
      <c r="F122" s="448"/>
      <c r="G122" s="448"/>
      <c r="H122" s="448"/>
      <c r="I122" s="448"/>
      <c r="J122" s="448"/>
      <c r="K122" s="18"/>
      <c r="L122" s="18"/>
      <c r="M122" s="18"/>
      <c r="N122" s="69"/>
      <c r="O122" s="76"/>
      <c r="P122" s="618" t="s">
        <v>108</v>
      </c>
      <c r="Q122" s="620"/>
      <c r="R122" s="18"/>
      <c r="S122" s="69"/>
      <c r="T122" s="76"/>
      <c r="U122" s="618" t="s">
        <v>109</v>
      </c>
      <c r="V122" s="619"/>
      <c r="W122" s="620"/>
      <c r="X122" s="18"/>
      <c r="Y122" s="69"/>
      <c r="Z122" s="76"/>
      <c r="AA122" s="618" t="s">
        <v>110</v>
      </c>
      <c r="AB122" s="619"/>
      <c r="AC122" s="619"/>
      <c r="AD122" s="619"/>
      <c r="AE122" s="619"/>
      <c r="AF122" s="619"/>
      <c r="AG122" s="620"/>
      <c r="AH122" s="18"/>
      <c r="AI122" s="69"/>
      <c r="AJ122" s="76"/>
      <c r="AK122" s="618" t="s">
        <v>111</v>
      </c>
      <c r="AL122" s="619"/>
      <c r="AM122" s="620"/>
      <c r="AN122" s="18"/>
      <c r="AO122" s="18"/>
      <c r="AP122" s="18"/>
      <c r="AQ122" s="18"/>
      <c r="AR122" s="18"/>
      <c r="AS122" s="18"/>
      <c r="AT122" s="37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20"/>
    </row>
    <row r="123" spans="1:57" ht="15.75" thickBot="1">
      <c r="A123" s="17"/>
      <c r="B123" s="18"/>
      <c r="C123" s="18"/>
      <c r="D123" s="36"/>
      <c r="E123" s="18"/>
      <c r="F123" s="18"/>
      <c r="G123" s="18"/>
      <c r="H123" s="18"/>
      <c r="I123" s="18"/>
      <c r="J123" s="18"/>
      <c r="K123" s="18"/>
      <c r="L123" s="18"/>
      <c r="M123" s="18"/>
      <c r="N123" s="70"/>
      <c r="O123" s="71"/>
      <c r="P123" s="71"/>
      <c r="Q123" s="72"/>
      <c r="R123" s="18"/>
      <c r="S123" s="70"/>
      <c r="T123" s="71"/>
      <c r="U123" s="71"/>
      <c r="V123" s="71"/>
      <c r="W123" s="72"/>
      <c r="X123" s="18"/>
      <c r="Y123" s="70"/>
      <c r="Z123" s="71"/>
      <c r="AA123" s="71"/>
      <c r="AB123" s="71"/>
      <c r="AC123" s="71"/>
      <c r="AD123" s="71"/>
      <c r="AE123" s="71"/>
      <c r="AF123" s="71"/>
      <c r="AG123" s="72"/>
      <c r="AH123" s="18"/>
      <c r="AI123" s="70"/>
      <c r="AJ123" s="71"/>
      <c r="AK123" s="71"/>
      <c r="AL123" s="71"/>
      <c r="AM123" s="72"/>
      <c r="AN123" s="18"/>
      <c r="AO123" s="18"/>
      <c r="AP123" s="18"/>
      <c r="AQ123" s="18"/>
      <c r="AR123" s="18"/>
      <c r="AS123" s="18"/>
      <c r="AT123" s="37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20"/>
    </row>
    <row r="124" spans="1:57">
      <c r="A124" s="17"/>
      <c r="B124" s="18"/>
      <c r="C124" s="18"/>
      <c r="D124" s="42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4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20"/>
    </row>
    <row r="125" spans="1:57" ht="19.899999999999999" customHeight="1">
      <c r="A125" s="17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20"/>
    </row>
    <row r="126" spans="1:57" ht="24" customHeight="1">
      <c r="A126" s="17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621" t="e">
        <f>IF($AQ$107="","",IF($AQ$107&lt;&gt;[4]Datos!T5,"Se deben formular acciones para mejorar y/o establecer nuevos controles",IF($AQ$107=[4]Datos!$T$5,"Se deben formular acciones de contingencia frente al riesgo","")))</f>
        <v>#N/A</v>
      </c>
      <c r="O126" s="622"/>
      <c r="P126" s="622"/>
      <c r="Q126" s="622"/>
      <c r="R126" s="622"/>
      <c r="S126" s="622"/>
      <c r="T126" s="622"/>
      <c r="U126" s="622"/>
      <c r="V126" s="622"/>
      <c r="W126" s="622"/>
      <c r="X126" s="622"/>
      <c r="Y126" s="622"/>
      <c r="Z126" s="622"/>
      <c r="AA126" s="622"/>
      <c r="AB126" s="622"/>
      <c r="AC126" s="622"/>
      <c r="AD126" s="622"/>
      <c r="AE126" s="622"/>
      <c r="AF126" s="622"/>
      <c r="AG126" s="622"/>
      <c r="AH126" s="622"/>
      <c r="AI126" s="622"/>
      <c r="AJ126" s="622"/>
      <c r="AK126" s="622"/>
      <c r="AL126" s="622"/>
      <c r="AM126" s="623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20"/>
    </row>
    <row r="127" spans="1:57" ht="24" customHeight="1">
      <c r="A127" s="17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20"/>
    </row>
    <row r="128" spans="1:57">
      <c r="A128" s="17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20"/>
    </row>
    <row r="129" spans="1:57" ht="34.15" customHeight="1">
      <c r="A129" s="17"/>
      <c r="B129" s="18"/>
      <c r="C129" s="18"/>
      <c r="D129" s="445" t="s">
        <v>126</v>
      </c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446"/>
      <c r="AL129" s="446"/>
      <c r="AM129" s="446"/>
      <c r="AN129" s="446"/>
      <c r="AO129" s="446"/>
      <c r="AP129" s="446"/>
      <c r="AQ129" s="446"/>
      <c r="AR129" s="446"/>
      <c r="AS129" s="446"/>
      <c r="AT129" s="447"/>
      <c r="AU129" s="74"/>
      <c r="AV129" s="74"/>
      <c r="AW129" s="74"/>
      <c r="AX129" s="75"/>
      <c r="AY129" s="74"/>
      <c r="AZ129" s="74"/>
      <c r="BA129" s="74"/>
      <c r="BB129" s="75"/>
      <c r="BC129" s="18"/>
      <c r="BD129" s="18"/>
      <c r="BE129" s="20"/>
    </row>
    <row r="130" spans="1:57" ht="33.6" customHeight="1">
      <c r="A130" s="17"/>
      <c r="B130" s="18"/>
      <c r="C130" s="18"/>
      <c r="D130" s="445" t="e">
        <f>IF($AQ$107="","",IF($AQ$107&lt;&gt;[4]Datos!T5,"Seleccione los controles a mejorar",IF($AQ$107=[4]Datos!$T$5,"Se deben formular acciones de contingencia frente al riesgo","")))</f>
        <v>#N/A</v>
      </c>
      <c r="E130" s="446"/>
      <c r="F130" s="446"/>
      <c r="G130" s="446"/>
      <c r="H130" s="446"/>
      <c r="I130" s="446"/>
      <c r="J130" s="446"/>
      <c r="K130" s="446"/>
      <c r="L130" s="446"/>
      <c r="M130" s="446"/>
      <c r="N130" s="446"/>
      <c r="O130" s="446"/>
      <c r="P130" s="447"/>
      <c r="Q130" s="451" t="s">
        <v>120</v>
      </c>
      <c r="R130" s="451"/>
      <c r="S130" s="451"/>
      <c r="T130" s="451"/>
      <c r="U130" s="451"/>
      <c r="V130" s="451"/>
      <c r="W130" s="451"/>
      <c r="X130" s="451"/>
      <c r="Y130" s="451"/>
      <c r="Z130" s="451"/>
      <c r="AA130" s="451"/>
      <c r="AB130" s="451"/>
      <c r="AC130" s="451"/>
      <c r="AD130" s="451"/>
      <c r="AE130" s="451" t="s">
        <v>121</v>
      </c>
      <c r="AF130" s="451"/>
      <c r="AG130" s="451"/>
      <c r="AH130" s="451"/>
      <c r="AI130" s="451"/>
      <c r="AJ130" s="451"/>
      <c r="AK130" s="451"/>
      <c r="AL130" s="451"/>
      <c r="AM130" s="451"/>
      <c r="AN130" s="451" t="s">
        <v>122</v>
      </c>
      <c r="AO130" s="451"/>
      <c r="AP130" s="451"/>
      <c r="AQ130" s="451"/>
      <c r="AR130" s="451"/>
      <c r="AS130" s="451"/>
      <c r="AT130" s="451"/>
      <c r="AU130" s="451" t="s">
        <v>124</v>
      </c>
      <c r="AV130" s="451"/>
      <c r="AW130" s="451"/>
      <c r="AX130" s="451"/>
      <c r="AY130" s="451" t="s">
        <v>123</v>
      </c>
      <c r="AZ130" s="451"/>
      <c r="BA130" s="451"/>
      <c r="BB130" s="451"/>
      <c r="BC130" s="18"/>
      <c r="BD130" s="18"/>
      <c r="BE130" s="20"/>
    </row>
    <row r="131" spans="1:57">
      <c r="A131" s="17"/>
      <c r="B131" s="18"/>
      <c r="C131" s="18"/>
      <c r="D131" s="599"/>
      <c r="E131" s="599"/>
      <c r="F131" s="599"/>
      <c r="G131" s="599"/>
      <c r="H131" s="599"/>
      <c r="I131" s="599"/>
      <c r="J131" s="599"/>
      <c r="K131" s="599"/>
      <c r="L131" s="599"/>
      <c r="M131" s="599"/>
      <c r="N131" s="599"/>
      <c r="O131" s="599"/>
      <c r="P131" s="599"/>
      <c r="Q131" s="607"/>
      <c r="R131" s="608"/>
      <c r="S131" s="608"/>
      <c r="T131" s="608"/>
      <c r="U131" s="608"/>
      <c r="V131" s="608"/>
      <c r="W131" s="608"/>
      <c r="X131" s="608"/>
      <c r="Y131" s="608"/>
      <c r="Z131" s="608"/>
      <c r="AA131" s="608"/>
      <c r="AB131" s="608"/>
      <c r="AC131" s="608"/>
      <c r="AD131" s="609"/>
      <c r="AE131" s="599"/>
      <c r="AF131" s="599"/>
      <c r="AG131" s="599"/>
      <c r="AH131" s="599"/>
      <c r="AI131" s="599"/>
      <c r="AJ131" s="599"/>
      <c r="AK131" s="599"/>
      <c r="AL131" s="599"/>
      <c r="AM131" s="599"/>
      <c r="AN131" s="607"/>
      <c r="AO131" s="608"/>
      <c r="AP131" s="608"/>
      <c r="AQ131" s="608"/>
      <c r="AR131" s="608"/>
      <c r="AS131" s="608"/>
      <c r="AT131" s="609"/>
      <c r="AU131" s="615"/>
      <c r="AV131" s="616"/>
      <c r="AW131" s="616"/>
      <c r="AX131" s="617"/>
      <c r="AY131" s="615"/>
      <c r="AZ131" s="616"/>
      <c r="BA131" s="616"/>
      <c r="BB131" s="617"/>
      <c r="BC131" s="18"/>
      <c r="BD131" s="18"/>
      <c r="BE131" s="20"/>
    </row>
    <row r="132" spans="1:57" ht="14.45" customHeight="1">
      <c r="A132" s="17"/>
      <c r="B132" s="18"/>
      <c r="C132" s="18"/>
      <c r="D132" s="599"/>
      <c r="E132" s="599"/>
      <c r="F132" s="599"/>
      <c r="G132" s="599"/>
      <c r="H132" s="599"/>
      <c r="I132" s="599"/>
      <c r="J132" s="599"/>
      <c r="K132" s="599"/>
      <c r="L132" s="599"/>
      <c r="M132" s="599"/>
      <c r="N132" s="599"/>
      <c r="O132" s="599"/>
      <c r="P132" s="599"/>
      <c r="Q132" s="607"/>
      <c r="R132" s="608"/>
      <c r="S132" s="608"/>
      <c r="T132" s="608"/>
      <c r="U132" s="608"/>
      <c r="V132" s="608"/>
      <c r="W132" s="608"/>
      <c r="X132" s="608"/>
      <c r="Y132" s="608"/>
      <c r="Z132" s="608"/>
      <c r="AA132" s="608"/>
      <c r="AB132" s="608"/>
      <c r="AC132" s="608"/>
      <c r="AD132" s="609"/>
      <c r="AE132" s="599"/>
      <c r="AF132" s="599"/>
      <c r="AG132" s="599"/>
      <c r="AH132" s="599"/>
      <c r="AI132" s="599"/>
      <c r="AJ132" s="599"/>
      <c r="AK132" s="599"/>
      <c r="AL132" s="599"/>
      <c r="AM132" s="599"/>
      <c r="AN132" s="607"/>
      <c r="AO132" s="608"/>
      <c r="AP132" s="608"/>
      <c r="AQ132" s="608"/>
      <c r="AR132" s="608"/>
      <c r="AS132" s="608"/>
      <c r="AT132" s="609"/>
      <c r="AU132" s="615"/>
      <c r="AV132" s="616"/>
      <c r="AW132" s="616"/>
      <c r="AX132" s="617"/>
      <c r="AY132" s="615"/>
      <c r="AZ132" s="616"/>
      <c r="BA132" s="616"/>
      <c r="BB132" s="617"/>
      <c r="BC132" s="18"/>
      <c r="BD132" s="18"/>
      <c r="BE132" s="20"/>
    </row>
    <row r="133" spans="1:57" ht="14.45" customHeight="1">
      <c r="A133" s="17"/>
      <c r="B133" s="18"/>
      <c r="C133" s="18"/>
      <c r="D133" s="599"/>
      <c r="E133" s="599"/>
      <c r="F133" s="599"/>
      <c r="G133" s="599"/>
      <c r="H133" s="599"/>
      <c r="I133" s="599"/>
      <c r="J133" s="599"/>
      <c r="K133" s="599"/>
      <c r="L133" s="599"/>
      <c r="M133" s="599"/>
      <c r="N133" s="599"/>
      <c r="O133" s="599"/>
      <c r="P133" s="599"/>
      <c r="Q133" s="607"/>
      <c r="R133" s="608"/>
      <c r="S133" s="608"/>
      <c r="T133" s="608"/>
      <c r="U133" s="608"/>
      <c r="V133" s="608"/>
      <c r="W133" s="608"/>
      <c r="X133" s="608"/>
      <c r="Y133" s="608"/>
      <c r="Z133" s="608"/>
      <c r="AA133" s="608"/>
      <c r="AB133" s="608"/>
      <c r="AC133" s="608"/>
      <c r="AD133" s="609"/>
      <c r="AE133" s="599"/>
      <c r="AF133" s="599"/>
      <c r="AG133" s="599"/>
      <c r="AH133" s="599"/>
      <c r="AI133" s="599"/>
      <c r="AJ133" s="599"/>
      <c r="AK133" s="599"/>
      <c r="AL133" s="599"/>
      <c r="AM133" s="599"/>
      <c r="AN133" s="607"/>
      <c r="AO133" s="608"/>
      <c r="AP133" s="608"/>
      <c r="AQ133" s="608"/>
      <c r="AR133" s="608"/>
      <c r="AS133" s="608"/>
      <c r="AT133" s="609"/>
      <c r="AU133" s="615"/>
      <c r="AV133" s="616"/>
      <c r="AW133" s="616"/>
      <c r="AX133" s="617"/>
      <c r="AY133" s="615"/>
      <c r="AZ133" s="616"/>
      <c r="BA133" s="616"/>
      <c r="BB133" s="617"/>
      <c r="BC133" s="18"/>
      <c r="BD133" s="18"/>
      <c r="BE133" s="20"/>
    </row>
    <row r="134" spans="1:57" ht="14.45" customHeight="1">
      <c r="A134" s="17"/>
      <c r="B134" s="18"/>
      <c r="C134" s="18"/>
      <c r="D134" s="599"/>
      <c r="E134" s="599"/>
      <c r="F134" s="599"/>
      <c r="G134" s="599"/>
      <c r="H134" s="599"/>
      <c r="I134" s="599"/>
      <c r="J134" s="599"/>
      <c r="K134" s="599"/>
      <c r="L134" s="599"/>
      <c r="M134" s="599"/>
      <c r="N134" s="599"/>
      <c r="O134" s="599"/>
      <c r="P134" s="599"/>
      <c r="Q134" s="607"/>
      <c r="R134" s="608"/>
      <c r="S134" s="608"/>
      <c r="T134" s="608"/>
      <c r="U134" s="608"/>
      <c r="V134" s="608"/>
      <c r="W134" s="608"/>
      <c r="X134" s="608"/>
      <c r="Y134" s="608"/>
      <c r="Z134" s="608"/>
      <c r="AA134" s="608"/>
      <c r="AB134" s="608"/>
      <c r="AC134" s="608"/>
      <c r="AD134" s="609"/>
      <c r="AE134" s="599"/>
      <c r="AF134" s="599"/>
      <c r="AG134" s="599"/>
      <c r="AH134" s="599"/>
      <c r="AI134" s="599"/>
      <c r="AJ134" s="599"/>
      <c r="AK134" s="599"/>
      <c r="AL134" s="599"/>
      <c r="AM134" s="599"/>
      <c r="AN134" s="607"/>
      <c r="AO134" s="608"/>
      <c r="AP134" s="608"/>
      <c r="AQ134" s="608"/>
      <c r="AR134" s="608"/>
      <c r="AS134" s="608"/>
      <c r="AT134" s="609"/>
      <c r="AU134" s="615"/>
      <c r="AV134" s="616"/>
      <c r="AW134" s="616"/>
      <c r="AX134" s="617"/>
      <c r="AY134" s="615"/>
      <c r="AZ134" s="616"/>
      <c r="BA134" s="616"/>
      <c r="BB134" s="617"/>
      <c r="BC134" s="18"/>
      <c r="BD134" s="18"/>
      <c r="BE134" s="20"/>
    </row>
    <row r="135" spans="1:57" ht="14.45" customHeight="1">
      <c r="A135" s="17"/>
      <c r="B135" s="18"/>
      <c r="C135" s="18"/>
      <c r="D135" s="599"/>
      <c r="E135" s="599"/>
      <c r="F135" s="599"/>
      <c r="G135" s="599"/>
      <c r="H135" s="599"/>
      <c r="I135" s="599"/>
      <c r="J135" s="599"/>
      <c r="K135" s="599"/>
      <c r="L135" s="599"/>
      <c r="M135" s="599"/>
      <c r="N135" s="599"/>
      <c r="O135" s="599"/>
      <c r="P135" s="599"/>
      <c r="Q135" s="607"/>
      <c r="R135" s="608"/>
      <c r="S135" s="608"/>
      <c r="T135" s="608"/>
      <c r="U135" s="608"/>
      <c r="V135" s="608"/>
      <c r="W135" s="608"/>
      <c r="X135" s="608"/>
      <c r="Y135" s="608"/>
      <c r="Z135" s="608"/>
      <c r="AA135" s="608"/>
      <c r="AB135" s="608"/>
      <c r="AC135" s="608"/>
      <c r="AD135" s="609"/>
      <c r="AE135" s="599"/>
      <c r="AF135" s="599"/>
      <c r="AG135" s="599"/>
      <c r="AH135" s="599"/>
      <c r="AI135" s="599"/>
      <c r="AJ135" s="599"/>
      <c r="AK135" s="599"/>
      <c r="AL135" s="599"/>
      <c r="AM135" s="599"/>
      <c r="AN135" s="607"/>
      <c r="AO135" s="608"/>
      <c r="AP135" s="608"/>
      <c r="AQ135" s="608"/>
      <c r="AR135" s="608"/>
      <c r="AS135" s="608"/>
      <c r="AT135" s="609"/>
      <c r="AU135" s="615"/>
      <c r="AV135" s="616"/>
      <c r="AW135" s="616"/>
      <c r="AX135" s="617"/>
      <c r="AY135" s="615"/>
      <c r="AZ135" s="616"/>
      <c r="BA135" s="616"/>
      <c r="BB135" s="617"/>
      <c r="BC135" s="18"/>
      <c r="BD135" s="18"/>
      <c r="BE135" s="20"/>
    </row>
    <row r="136" spans="1:57" ht="14.45" customHeight="1">
      <c r="A136" s="17"/>
      <c r="B136" s="18"/>
      <c r="C136" s="18"/>
      <c r="D136" s="599"/>
      <c r="E136" s="599"/>
      <c r="F136" s="599"/>
      <c r="G136" s="599"/>
      <c r="H136" s="599"/>
      <c r="I136" s="599"/>
      <c r="J136" s="599"/>
      <c r="K136" s="599"/>
      <c r="L136" s="599"/>
      <c r="M136" s="599"/>
      <c r="N136" s="599"/>
      <c r="O136" s="599"/>
      <c r="P136" s="599"/>
      <c r="Q136" s="607"/>
      <c r="R136" s="608"/>
      <c r="S136" s="608"/>
      <c r="T136" s="608"/>
      <c r="U136" s="608"/>
      <c r="V136" s="608"/>
      <c r="W136" s="608"/>
      <c r="X136" s="608"/>
      <c r="Y136" s="608"/>
      <c r="Z136" s="608"/>
      <c r="AA136" s="608"/>
      <c r="AB136" s="608"/>
      <c r="AC136" s="608"/>
      <c r="AD136" s="609"/>
      <c r="AE136" s="599"/>
      <c r="AF136" s="599"/>
      <c r="AG136" s="599"/>
      <c r="AH136" s="599"/>
      <c r="AI136" s="599"/>
      <c r="AJ136" s="599"/>
      <c r="AK136" s="599"/>
      <c r="AL136" s="599"/>
      <c r="AM136" s="599"/>
      <c r="AN136" s="607"/>
      <c r="AO136" s="608"/>
      <c r="AP136" s="608"/>
      <c r="AQ136" s="608"/>
      <c r="AR136" s="608"/>
      <c r="AS136" s="608"/>
      <c r="AT136" s="609"/>
      <c r="AU136" s="615"/>
      <c r="AV136" s="616"/>
      <c r="AW136" s="616"/>
      <c r="AX136" s="617"/>
      <c r="AY136" s="615"/>
      <c r="AZ136" s="616"/>
      <c r="BA136" s="616"/>
      <c r="BB136" s="617"/>
      <c r="BC136" s="18"/>
      <c r="BD136" s="18"/>
      <c r="BE136" s="20"/>
    </row>
    <row r="137" spans="1:57" ht="14.45" customHeight="1">
      <c r="A137" s="17"/>
      <c r="B137" s="18"/>
      <c r="C137" s="18"/>
      <c r="D137" s="599"/>
      <c r="E137" s="599"/>
      <c r="F137" s="599"/>
      <c r="G137" s="599"/>
      <c r="H137" s="599"/>
      <c r="I137" s="599"/>
      <c r="J137" s="599"/>
      <c r="K137" s="599"/>
      <c r="L137" s="599"/>
      <c r="M137" s="599"/>
      <c r="N137" s="599"/>
      <c r="O137" s="599"/>
      <c r="P137" s="599"/>
      <c r="Q137" s="607"/>
      <c r="R137" s="608"/>
      <c r="S137" s="608"/>
      <c r="T137" s="608"/>
      <c r="U137" s="608"/>
      <c r="V137" s="608"/>
      <c r="W137" s="608"/>
      <c r="X137" s="608"/>
      <c r="Y137" s="608"/>
      <c r="Z137" s="608"/>
      <c r="AA137" s="608"/>
      <c r="AB137" s="608"/>
      <c r="AC137" s="608"/>
      <c r="AD137" s="609"/>
      <c r="AE137" s="599"/>
      <c r="AF137" s="599"/>
      <c r="AG137" s="599"/>
      <c r="AH137" s="599"/>
      <c r="AI137" s="599"/>
      <c r="AJ137" s="599"/>
      <c r="AK137" s="599"/>
      <c r="AL137" s="599"/>
      <c r="AM137" s="599"/>
      <c r="AN137" s="607"/>
      <c r="AO137" s="608"/>
      <c r="AP137" s="608"/>
      <c r="AQ137" s="608"/>
      <c r="AR137" s="608"/>
      <c r="AS137" s="608"/>
      <c r="AT137" s="609"/>
      <c r="AU137" s="615"/>
      <c r="AV137" s="616"/>
      <c r="AW137" s="616"/>
      <c r="AX137" s="617"/>
      <c r="AY137" s="615"/>
      <c r="AZ137" s="616"/>
      <c r="BA137" s="616"/>
      <c r="BB137" s="617"/>
      <c r="BC137" s="18"/>
      <c r="BD137" s="18"/>
      <c r="BE137" s="20"/>
    </row>
    <row r="138" spans="1:57" ht="14.45" customHeight="1">
      <c r="A138" s="17"/>
      <c r="B138" s="18"/>
      <c r="C138" s="18"/>
      <c r="D138" s="599"/>
      <c r="E138" s="599"/>
      <c r="F138" s="599"/>
      <c r="G138" s="599"/>
      <c r="H138" s="599"/>
      <c r="I138" s="599"/>
      <c r="J138" s="599"/>
      <c r="K138" s="599"/>
      <c r="L138" s="599"/>
      <c r="M138" s="599"/>
      <c r="N138" s="599"/>
      <c r="O138" s="599"/>
      <c r="P138" s="599"/>
      <c r="Q138" s="607"/>
      <c r="R138" s="608"/>
      <c r="S138" s="608"/>
      <c r="T138" s="608"/>
      <c r="U138" s="608"/>
      <c r="V138" s="608"/>
      <c r="W138" s="608"/>
      <c r="X138" s="608"/>
      <c r="Y138" s="608"/>
      <c r="Z138" s="608"/>
      <c r="AA138" s="608"/>
      <c r="AB138" s="608"/>
      <c r="AC138" s="608"/>
      <c r="AD138" s="609"/>
      <c r="AE138" s="599"/>
      <c r="AF138" s="599"/>
      <c r="AG138" s="599"/>
      <c r="AH138" s="599"/>
      <c r="AI138" s="599"/>
      <c r="AJ138" s="599"/>
      <c r="AK138" s="599"/>
      <c r="AL138" s="599"/>
      <c r="AM138" s="599"/>
      <c r="AN138" s="607"/>
      <c r="AO138" s="608"/>
      <c r="AP138" s="608"/>
      <c r="AQ138" s="608"/>
      <c r="AR138" s="608"/>
      <c r="AS138" s="608"/>
      <c r="AT138" s="609"/>
      <c r="AU138" s="615"/>
      <c r="AV138" s="616"/>
      <c r="AW138" s="616"/>
      <c r="AX138" s="617"/>
      <c r="AY138" s="615"/>
      <c r="AZ138" s="616"/>
      <c r="BA138" s="616"/>
      <c r="BB138" s="617"/>
      <c r="BC138" s="18"/>
      <c r="BD138" s="18"/>
      <c r="BE138" s="20"/>
    </row>
    <row r="139" spans="1:57" ht="14.45" customHeight="1">
      <c r="A139" s="17"/>
      <c r="B139" s="18"/>
      <c r="C139" s="18"/>
      <c r="D139" s="599"/>
      <c r="E139" s="599"/>
      <c r="F139" s="599"/>
      <c r="G139" s="599"/>
      <c r="H139" s="599"/>
      <c r="I139" s="599"/>
      <c r="J139" s="599"/>
      <c r="K139" s="599"/>
      <c r="L139" s="599"/>
      <c r="M139" s="599"/>
      <c r="N139" s="599"/>
      <c r="O139" s="599"/>
      <c r="P139" s="599"/>
      <c r="Q139" s="607"/>
      <c r="R139" s="608"/>
      <c r="S139" s="608"/>
      <c r="T139" s="608"/>
      <c r="U139" s="608"/>
      <c r="V139" s="608"/>
      <c r="W139" s="608"/>
      <c r="X139" s="608"/>
      <c r="Y139" s="608"/>
      <c r="Z139" s="608"/>
      <c r="AA139" s="608"/>
      <c r="AB139" s="608"/>
      <c r="AC139" s="608"/>
      <c r="AD139" s="609"/>
      <c r="AE139" s="599"/>
      <c r="AF139" s="599"/>
      <c r="AG139" s="599"/>
      <c r="AH139" s="599"/>
      <c r="AI139" s="599"/>
      <c r="AJ139" s="599"/>
      <c r="AK139" s="599"/>
      <c r="AL139" s="599"/>
      <c r="AM139" s="599"/>
      <c r="AN139" s="607"/>
      <c r="AO139" s="608"/>
      <c r="AP139" s="608"/>
      <c r="AQ139" s="608"/>
      <c r="AR139" s="608"/>
      <c r="AS139" s="608"/>
      <c r="AT139" s="609"/>
      <c r="AU139" s="615"/>
      <c r="AV139" s="616"/>
      <c r="AW139" s="616"/>
      <c r="AX139" s="617"/>
      <c r="AY139" s="615"/>
      <c r="AZ139" s="616"/>
      <c r="BA139" s="616"/>
      <c r="BB139" s="617"/>
      <c r="BC139" s="18"/>
      <c r="BD139" s="18"/>
      <c r="BE139" s="20"/>
    </row>
    <row r="140" spans="1:57" ht="14.45" customHeight="1">
      <c r="A140" s="17"/>
      <c r="B140" s="18"/>
      <c r="C140" s="18"/>
      <c r="D140" s="599"/>
      <c r="E140" s="599"/>
      <c r="F140" s="599"/>
      <c r="G140" s="599"/>
      <c r="H140" s="599"/>
      <c r="I140" s="599"/>
      <c r="J140" s="599"/>
      <c r="K140" s="599"/>
      <c r="L140" s="599"/>
      <c r="M140" s="599"/>
      <c r="N140" s="599"/>
      <c r="O140" s="599"/>
      <c r="P140" s="599"/>
      <c r="Q140" s="607"/>
      <c r="R140" s="608"/>
      <c r="S140" s="608"/>
      <c r="T140" s="608"/>
      <c r="U140" s="608"/>
      <c r="V140" s="608"/>
      <c r="W140" s="608"/>
      <c r="X140" s="608"/>
      <c r="Y140" s="608"/>
      <c r="Z140" s="608"/>
      <c r="AA140" s="608"/>
      <c r="AB140" s="608"/>
      <c r="AC140" s="608"/>
      <c r="AD140" s="609"/>
      <c r="AE140" s="599"/>
      <c r="AF140" s="599"/>
      <c r="AG140" s="599"/>
      <c r="AH140" s="599"/>
      <c r="AI140" s="599"/>
      <c r="AJ140" s="599"/>
      <c r="AK140" s="599"/>
      <c r="AL140" s="599"/>
      <c r="AM140" s="599"/>
      <c r="AN140" s="607"/>
      <c r="AO140" s="608"/>
      <c r="AP140" s="608"/>
      <c r="AQ140" s="608"/>
      <c r="AR140" s="608"/>
      <c r="AS140" s="608"/>
      <c r="AT140" s="609"/>
      <c r="AU140" s="615"/>
      <c r="AV140" s="616"/>
      <c r="AW140" s="616"/>
      <c r="AX140" s="617"/>
      <c r="AY140" s="615"/>
      <c r="AZ140" s="616"/>
      <c r="BA140" s="616"/>
      <c r="BB140" s="617"/>
      <c r="BC140" s="18"/>
      <c r="BD140" s="18"/>
      <c r="BE140" s="20"/>
    </row>
    <row r="141" spans="1:57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20"/>
    </row>
    <row r="142" spans="1:57" ht="15.75" thickBot="1">
      <c r="A142" s="49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2"/>
    </row>
    <row r="148" spans="63:64" ht="45">
      <c r="BK148" s="38" t="s">
        <v>118</v>
      </c>
      <c r="BL148" s="38" t="s">
        <v>125</v>
      </c>
    </row>
    <row r="149" spans="63:64">
      <c r="BK149" s="38" t="str">
        <f>IF(D77&lt;&gt;"",D77,"")</f>
        <v>poliza</v>
      </c>
    </row>
    <row r="150" spans="63:64">
      <c r="BK150" s="38" t="str">
        <f>IF(D78&lt;&gt;"",D78,"")</f>
        <v/>
      </c>
    </row>
    <row r="151" spans="63:64">
      <c r="BK151" s="38" t="str">
        <f>IF(D79&lt;&gt;"",D79,"")</f>
        <v/>
      </c>
    </row>
    <row r="152" spans="63:64">
      <c r="BK152" s="38" t="str">
        <f>IF(D80&lt;&gt;"",D80,"")</f>
        <v/>
      </c>
    </row>
    <row r="153" spans="63:64">
      <c r="BK153" s="38" t="str">
        <f>IF(D81&lt;&gt;"",D81,"")</f>
        <v/>
      </c>
    </row>
    <row r="154" spans="63:64" ht="45">
      <c r="BK154" s="38" t="s">
        <v>116</v>
      </c>
    </row>
    <row r="155" spans="63:64" ht="30">
      <c r="BK155" s="38" t="s">
        <v>119</v>
      </c>
    </row>
    <row r="156" spans="63:64">
      <c r="BK156" s="38" t="str">
        <f>IF(D85&lt;&gt;"",D85,"")</f>
        <v>ads</v>
      </c>
    </row>
    <row r="157" spans="63:64">
      <c r="BK157" s="38" t="str">
        <f>IF(D86&lt;&gt;"",D86,"")</f>
        <v/>
      </c>
    </row>
    <row r="158" spans="63:64">
      <c r="BK158" s="38" t="str">
        <f>IF(D87&lt;&gt;"",D87,"")</f>
        <v/>
      </c>
    </row>
    <row r="159" spans="63:64">
      <c r="BK159" s="38" t="str">
        <f>IF(D88&lt;&gt;"",D88,"")</f>
        <v/>
      </c>
    </row>
    <row r="160" spans="63:64">
      <c r="BK160" s="38" t="str">
        <f>IF(D89&lt;&gt;"",D89,"")</f>
        <v/>
      </c>
    </row>
    <row r="161" spans="63:64" ht="30">
      <c r="BK161" s="38" t="s">
        <v>117</v>
      </c>
    </row>
    <row r="164" spans="63:64" ht="45">
      <c r="BK164" s="38" t="s">
        <v>127</v>
      </c>
      <c r="BL164" s="59">
        <v>1</v>
      </c>
    </row>
    <row r="165" spans="63:64" ht="45">
      <c r="BK165" s="38" t="s">
        <v>127</v>
      </c>
      <c r="BL165" s="59">
        <v>1</v>
      </c>
    </row>
    <row r="166" spans="63:64">
      <c r="BK166" s="40"/>
    </row>
  </sheetData>
  <sheetProtection formatColumns="0" formatRows="0"/>
  <customSheetViews>
    <customSheetView guid="{329F5593-0D6B-4C21-9FD0-52C333171BDF}" scale="80" showPageBreaks="1" showGridLines="0" printArea="1" hiddenRows="1" state="hidden" view="pageBreakPreview" topLeftCell="A88">
      <selection activeCell="AQ107" sqref="AQ107:BB108"/>
      <pageMargins left="0.19685039370078741" right="0.23622047244094491" top="0.19685039370078741" bottom="0.19685039370078741" header="0.31496062992125984" footer="0.31496062992125984"/>
      <printOptions horizontalCentered="1" verticalCentered="1"/>
      <pageSetup paperSize="14" scale="33" orientation="portrait" horizontalDpi="4294967294" verticalDpi="4294967294" r:id="rId1"/>
      <headerFooter>
        <oddFooter>&amp;R&amp;"Arial Narrow,Normal"&amp;7Fecha de versión: 10 de octubre de 2017</oddFooter>
      </headerFooter>
    </customSheetView>
  </customSheetViews>
  <mergeCells count="418">
    <mergeCell ref="A1:J4"/>
    <mergeCell ref="AT1:AY2"/>
    <mergeCell ref="AZ1:BE2"/>
    <mergeCell ref="AT3:AY4"/>
    <mergeCell ref="AZ3:BE4"/>
    <mergeCell ref="P1:AS4"/>
    <mergeCell ref="D19:H19"/>
    <mergeCell ref="J19:L19"/>
    <mergeCell ref="O19:AO19"/>
    <mergeCell ref="AQ19:BB19"/>
    <mergeCell ref="D6:G6"/>
    <mergeCell ref="K6:BB6"/>
    <mergeCell ref="D8:G8"/>
    <mergeCell ref="K8:BB8"/>
    <mergeCell ref="D10:I10"/>
    <mergeCell ref="K10:AJ10"/>
    <mergeCell ref="AK10:AS10"/>
    <mergeCell ref="AT10:BB10"/>
    <mergeCell ref="AT11:BC11"/>
    <mergeCell ref="M13:T13"/>
    <mergeCell ref="V13:AJ13"/>
    <mergeCell ref="A15:J15"/>
    <mergeCell ref="D16:BC16"/>
    <mergeCell ref="D17:BB17"/>
    <mergeCell ref="D18:H18"/>
    <mergeCell ref="I18:N18"/>
    <mergeCell ref="O18:AK18"/>
    <mergeCell ref="AQ18:BB18"/>
    <mergeCell ref="D30:I30"/>
    <mergeCell ref="J30:AB30"/>
    <mergeCell ref="AD30:BB30"/>
    <mergeCell ref="D31:I31"/>
    <mergeCell ref="J31:AB31"/>
    <mergeCell ref="AD31:BB31"/>
    <mergeCell ref="D24:AR24"/>
    <mergeCell ref="AT24:BB24"/>
    <mergeCell ref="D27:AB27"/>
    <mergeCell ref="AD27:BB28"/>
    <mergeCell ref="D28:AB28"/>
    <mergeCell ref="D29:I29"/>
    <mergeCell ref="J29:AB29"/>
    <mergeCell ref="AD29:BB29"/>
    <mergeCell ref="D21:BC21"/>
    <mergeCell ref="D22:BB22"/>
    <mergeCell ref="D25:AR25"/>
    <mergeCell ref="AT25:BB25"/>
    <mergeCell ref="D34:I34"/>
    <mergeCell ref="J34:AB34"/>
    <mergeCell ref="AD34:BB34"/>
    <mergeCell ref="D35:I35"/>
    <mergeCell ref="J35:AB35"/>
    <mergeCell ref="AD35:BB35"/>
    <mergeCell ref="D32:I32"/>
    <mergeCell ref="J32:AB32"/>
    <mergeCell ref="AD32:BB32"/>
    <mergeCell ref="D33:I33"/>
    <mergeCell ref="J33:AB33"/>
    <mergeCell ref="AD33:BB33"/>
    <mergeCell ref="D38:I38"/>
    <mergeCell ref="J38:AB38"/>
    <mergeCell ref="AD38:BB38"/>
    <mergeCell ref="D39:I39"/>
    <mergeCell ref="J39:AB39"/>
    <mergeCell ref="AD39:BB39"/>
    <mergeCell ref="D36:I36"/>
    <mergeCell ref="J36:AB36"/>
    <mergeCell ref="AD36:BB36"/>
    <mergeCell ref="D37:I37"/>
    <mergeCell ref="J37:AB37"/>
    <mergeCell ref="AD37:BB37"/>
    <mergeCell ref="AD43:BB43"/>
    <mergeCell ref="D44:I44"/>
    <mergeCell ref="J44:AB44"/>
    <mergeCell ref="AD44:BB44"/>
    <mergeCell ref="D40:AB40"/>
    <mergeCell ref="D41:I41"/>
    <mergeCell ref="J41:AB41"/>
    <mergeCell ref="AD41:BB41"/>
    <mergeCell ref="D42:I42"/>
    <mergeCell ref="J42:AB42"/>
    <mergeCell ref="AD42:BB42"/>
    <mergeCell ref="AB57:AC58"/>
    <mergeCell ref="AD57:AE58"/>
    <mergeCell ref="AF57:AG58"/>
    <mergeCell ref="AH57:AI58"/>
    <mergeCell ref="AJ57:AK58"/>
    <mergeCell ref="D49:I49"/>
    <mergeCell ref="J49:AB49"/>
    <mergeCell ref="AD49:BB49"/>
    <mergeCell ref="D50:I50"/>
    <mergeCell ref="J50:AB50"/>
    <mergeCell ref="AD50:BB50"/>
    <mergeCell ref="A55:X55"/>
    <mergeCell ref="AB55:AK55"/>
    <mergeCell ref="E56:H56"/>
    <mergeCell ref="I56:V56"/>
    <mergeCell ref="AB56:AC56"/>
    <mergeCell ref="AD56:AE56"/>
    <mergeCell ref="AF56:AG56"/>
    <mergeCell ref="AH56:AI56"/>
    <mergeCell ref="AJ56:AK56"/>
    <mergeCell ref="A52:J52"/>
    <mergeCell ref="AB61:AC62"/>
    <mergeCell ref="AD61:AE62"/>
    <mergeCell ref="AF61:AG62"/>
    <mergeCell ref="AH61:AI62"/>
    <mergeCell ref="AJ61:AK62"/>
    <mergeCell ref="AQ61:BB62"/>
    <mergeCell ref="J62:P62"/>
    <mergeCell ref="AA63:AA64"/>
    <mergeCell ref="R60:W60"/>
    <mergeCell ref="R61:W61"/>
    <mergeCell ref="R62:W62"/>
    <mergeCell ref="AB63:AC64"/>
    <mergeCell ref="AD63:AE64"/>
    <mergeCell ref="AF63:AG64"/>
    <mergeCell ref="AH63:AI64"/>
    <mergeCell ref="AJ63:AK64"/>
    <mergeCell ref="Z77:AA77"/>
    <mergeCell ref="AB77:AC77"/>
    <mergeCell ref="AD77:AE77"/>
    <mergeCell ref="AF77:AG77"/>
    <mergeCell ref="AH77:AI77"/>
    <mergeCell ref="D77:S77"/>
    <mergeCell ref="T77:W77"/>
    <mergeCell ref="X77:Y77"/>
    <mergeCell ref="E67:P67"/>
    <mergeCell ref="R67:W67"/>
    <mergeCell ref="R68:W68"/>
    <mergeCell ref="R69:W69"/>
    <mergeCell ref="R70:W70"/>
    <mergeCell ref="F71:G71"/>
    <mergeCell ref="H71:I71"/>
    <mergeCell ref="A74:J74"/>
    <mergeCell ref="D76:S76"/>
    <mergeCell ref="T76:W76"/>
    <mergeCell ref="X76:Y76"/>
    <mergeCell ref="Z76:AA76"/>
    <mergeCell ref="AB76:AC76"/>
    <mergeCell ref="AD76:AE76"/>
    <mergeCell ref="AF76:AG76"/>
    <mergeCell ref="AH76:AI76"/>
    <mergeCell ref="X79:Y79"/>
    <mergeCell ref="Z79:AA79"/>
    <mergeCell ref="AB79:AC79"/>
    <mergeCell ref="AD79:AE79"/>
    <mergeCell ref="AF79:AG79"/>
    <mergeCell ref="AH79:AI79"/>
    <mergeCell ref="D78:S78"/>
    <mergeCell ref="T78:W78"/>
    <mergeCell ref="X78:Y78"/>
    <mergeCell ref="Z78:AA78"/>
    <mergeCell ref="AB78:AC78"/>
    <mergeCell ref="AD78:AE78"/>
    <mergeCell ref="AF78:AG78"/>
    <mergeCell ref="AH78:AI78"/>
    <mergeCell ref="AJ85:BB85"/>
    <mergeCell ref="AJ81:BB81"/>
    <mergeCell ref="D80:S80"/>
    <mergeCell ref="T80:W80"/>
    <mergeCell ref="X80:Y80"/>
    <mergeCell ref="Z80:AA80"/>
    <mergeCell ref="AB80:AC80"/>
    <mergeCell ref="AD80:AE80"/>
    <mergeCell ref="AF80:AG80"/>
    <mergeCell ref="AH80:AI80"/>
    <mergeCell ref="D87:S87"/>
    <mergeCell ref="T87:W87"/>
    <mergeCell ref="X87:Y87"/>
    <mergeCell ref="Z87:AA87"/>
    <mergeCell ref="AB87:AC87"/>
    <mergeCell ref="AD87:AE87"/>
    <mergeCell ref="AF87:AG87"/>
    <mergeCell ref="AH87:AI87"/>
    <mergeCell ref="D85:S85"/>
    <mergeCell ref="T85:W85"/>
    <mergeCell ref="X85:Y85"/>
    <mergeCell ref="Z85:AA85"/>
    <mergeCell ref="AB85:AC85"/>
    <mergeCell ref="AD85:AE85"/>
    <mergeCell ref="AF85:AG85"/>
    <mergeCell ref="AH85:AI85"/>
    <mergeCell ref="D86:S86"/>
    <mergeCell ref="T86:W86"/>
    <mergeCell ref="X86:Y86"/>
    <mergeCell ref="Z86:AA86"/>
    <mergeCell ref="AB86:AC86"/>
    <mergeCell ref="AD86:AE86"/>
    <mergeCell ref="AF86:AG86"/>
    <mergeCell ref="AH86:AI86"/>
    <mergeCell ref="AJ86:BB86"/>
    <mergeCell ref="BK101:BM102"/>
    <mergeCell ref="AB102:AC102"/>
    <mergeCell ref="AD102:AE102"/>
    <mergeCell ref="AF102:AG102"/>
    <mergeCell ref="AH102:AI102"/>
    <mergeCell ref="AJ102:AK102"/>
    <mergeCell ref="AJ87:BB87"/>
    <mergeCell ref="AJ88:BB88"/>
    <mergeCell ref="AF89:AG89"/>
    <mergeCell ref="AH89:AI89"/>
    <mergeCell ref="AB101:AK101"/>
    <mergeCell ref="D88:S88"/>
    <mergeCell ref="T88:W88"/>
    <mergeCell ref="X88:Y88"/>
    <mergeCell ref="Z88:AA88"/>
    <mergeCell ref="AB88:AC88"/>
    <mergeCell ref="AD88:AE88"/>
    <mergeCell ref="AF88:AG88"/>
    <mergeCell ref="AH88:AI88"/>
    <mergeCell ref="AQ107:BB108"/>
    <mergeCell ref="R104:W104"/>
    <mergeCell ref="R105:W105"/>
    <mergeCell ref="AJ89:BB89"/>
    <mergeCell ref="A92:J92"/>
    <mergeCell ref="U94:AK94"/>
    <mergeCell ref="U95:Y95"/>
    <mergeCell ref="Z95:AA95"/>
    <mergeCell ref="AE95:AI95"/>
    <mergeCell ref="AJ95:AK95"/>
    <mergeCell ref="Z99:AK99"/>
    <mergeCell ref="D100:G100"/>
    <mergeCell ref="AJ107:AK108"/>
    <mergeCell ref="R102:W102"/>
    <mergeCell ref="R103:W103"/>
    <mergeCell ref="R101:W101"/>
    <mergeCell ref="R108:W108"/>
    <mergeCell ref="D89:S89"/>
    <mergeCell ref="T89:W89"/>
    <mergeCell ref="X89:Y89"/>
    <mergeCell ref="Z89:AA89"/>
    <mergeCell ref="AB89:AC89"/>
    <mergeCell ref="AD89:AE89"/>
    <mergeCell ref="AU131:AX131"/>
    <mergeCell ref="AY131:BB131"/>
    <mergeCell ref="AA109:AA110"/>
    <mergeCell ref="AB109:AC110"/>
    <mergeCell ref="AD109:AE110"/>
    <mergeCell ref="AF109:AG110"/>
    <mergeCell ref="AH109:AI110"/>
    <mergeCell ref="AU130:AX130"/>
    <mergeCell ref="AY130:BB130"/>
    <mergeCell ref="D130:P130"/>
    <mergeCell ref="Q130:AD130"/>
    <mergeCell ref="AE130:AM130"/>
    <mergeCell ref="AN130:AT130"/>
    <mergeCell ref="J112:P112"/>
    <mergeCell ref="A119:J119"/>
    <mergeCell ref="D122:J122"/>
    <mergeCell ref="P122:Q122"/>
    <mergeCell ref="D132:P132"/>
    <mergeCell ref="Q132:AD132"/>
    <mergeCell ref="AE132:AM132"/>
    <mergeCell ref="AN132:AT132"/>
    <mergeCell ref="AU132:AX132"/>
    <mergeCell ref="AY132:BB132"/>
    <mergeCell ref="D131:P131"/>
    <mergeCell ref="Q131:AD131"/>
    <mergeCell ref="AE131:AM131"/>
    <mergeCell ref="AN131:AT131"/>
    <mergeCell ref="U122:W122"/>
    <mergeCell ref="AA122:AG122"/>
    <mergeCell ref="AK122:AM122"/>
    <mergeCell ref="N126:AM126"/>
    <mergeCell ref="D129:AT129"/>
    <mergeCell ref="AJ109:AK110"/>
    <mergeCell ref="AA111:AA112"/>
    <mergeCell ref="AB111:AC112"/>
    <mergeCell ref="AD111:AE112"/>
    <mergeCell ref="AF111:AG112"/>
    <mergeCell ref="AH111:AI112"/>
    <mergeCell ref="AJ111:AK112"/>
    <mergeCell ref="R111:W111"/>
    <mergeCell ref="R112:W112"/>
    <mergeCell ref="R109:W109"/>
    <mergeCell ref="R110:W110"/>
    <mergeCell ref="AU134:AX134"/>
    <mergeCell ref="AY134:BB134"/>
    <mergeCell ref="D133:P133"/>
    <mergeCell ref="Q133:AD133"/>
    <mergeCell ref="AE133:AM133"/>
    <mergeCell ref="AN133:AT133"/>
    <mergeCell ref="AU133:AX133"/>
    <mergeCell ref="AY133:BB133"/>
    <mergeCell ref="D136:P136"/>
    <mergeCell ref="Q136:AD136"/>
    <mergeCell ref="AE136:AM136"/>
    <mergeCell ref="AN136:AT136"/>
    <mergeCell ref="AU136:AX136"/>
    <mergeCell ref="AY136:BB136"/>
    <mergeCell ref="D135:P135"/>
    <mergeCell ref="Q135:AD135"/>
    <mergeCell ref="AE135:AM135"/>
    <mergeCell ref="AN135:AT135"/>
    <mergeCell ref="AU135:AX135"/>
    <mergeCell ref="AY135:BB135"/>
    <mergeCell ref="D134:P134"/>
    <mergeCell ref="Q134:AD134"/>
    <mergeCell ref="AE134:AM134"/>
    <mergeCell ref="AN134:AT134"/>
    <mergeCell ref="D138:P138"/>
    <mergeCell ref="Q138:AD138"/>
    <mergeCell ref="AE138:AM138"/>
    <mergeCell ref="AN138:AT138"/>
    <mergeCell ref="AU138:AX138"/>
    <mergeCell ref="AY138:BB138"/>
    <mergeCell ref="D137:P137"/>
    <mergeCell ref="Q137:AD137"/>
    <mergeCell ref="AE137:AM137"/>
    <mergeCell ref="AN137:AT137"/>
    <mergeCell ref="AU137:AX137"/>
    <mergeCell ref="AY137:BB137"/>
    <mergeCell ref="D140:P140"/>
    <mergeCell ref="Q140:AD140"/>
    <mergeCell ref="AE140:AM140"/>
    <mergeCell ref="AN140:AT140"/>
    <mergeCell ref="AU140:AX140"/>
    <mergeCell ref="AY140:BB140"/>
    <mergeCell ref="D139:P139"/>
    <mergeCell ref="Q139:AD139"/>
    <mergeCell ref="AE139:AM139"/>
    <mergeCell ref="AN139:AT139"/>
    <mergeCell ref="AU139:AX139"/>
    <mergeCell ref="AY139:BB139"/>
    <mergeCell ref="BK52:BM53"/>
    <mergeCell ref="Z53:AK53"/>
    <mergeCell ref="BP53:BP54"/>
    <mergeCell ref="BQ53:BQ54"/>
    <mergeCell ref="D54:G54"/>
    <mergeCell ref="D47:I47"/>
    <mergeCell ref="J47:AB47"/>
    <mergeCell ref="AD47:BB47"/>
    <mergeCell ref="D48:I48"/>
    <mergeCell ref="J48:AB48"/>
    <mergeCell ref="AD48:BB48"/>
    <mergeCell ref="D45:I45"/>
    <mergeCell ref="J45:AB45"/>
    <mergeCell ref="AD45:BB45"/>
    <mergeCell ref="D46:I46"/>
    <mergeCell ref="J46:AB46"/>
    <mergeCell ref="AD46:BB46"/>
    <mergeCell ref="D43:I43"/>
    <mergeCell ref="J43:AB43"/>
    <mergeCell ref="R59:W59"/>
    <mergeCell ref="AA59:AA60"/>
    <mergeCell ref="AB59:AC60"/>
    <mergeCell ref="AD59:AE60"/>
    <mergeCell ref="AF59:AG60"/>
    <mergeCell ref="AH59:AI60"/>
    <mergeCell ref="AJ59:AK60"/>
    <mergeCell ref="E60:P60"/>
    <mergeCell ref="AQ60:BB60"/>
    <mergeCell ref="Z57:Z66"/>
    <mergeCell ref="AA57:AA58"/>
    <mergeCell ref="R63:W63"/>
    <mergeCell ref="AA61:AA62"/>
    <mergeCell ref="E57:H57"/>
    <mergeCell ref="I57:V57"/>
    <mergeCell ref="A65:H65"/>
    <mergeCell ref="AB65:AC66"/>
    <mergeCell ref="AD65:AE66"/>
    <mergeCell ref="AF65:AG66"/>
    <mergeCell ref="AH65:AI66"/>
    <mergeCell ref="AJ65:AK66"/>
    <mergeCell ref="E66:H66"/>
    <mergeCell ref="I66:V66"/>
    <mergeCell ref="E68:H70"/>
    <mergeCell ref="J69:P69"/>
    <mergeCell ref="I65:T65"/>
    <mergeCell ref="AA65:AA66"/>
    <mergeCell ref="AJ76:BB76"/>
    <mergeCell ref="AJ77:BB77"/>
    <mergeCell ref="AJ78:BB78"/>
    <mergeCell ref="AJ79:BB79"/>
    <mergeCell ref="AJ80:BB80"/>
    <mergeCell ref="D84:S84"/>
    <mergeCell ref="T84:W84"/>
    <mergeCell ref="X84:Y84"/>
    <mergeCell ref="Z84:AA84"/>
    <mergeCell ref="AB84:AC84"/>
    <mergeCell ref="AD84:AE84"/>
    <mergeCell ref="AF84:AG84"/>
    <mergeCell ref="AH84:AI84"/>
    <mergeCell ref="AJ84:BB84"/>
    <mergeCell ref="D81:S81"/>
    <mergeCell ref="T81:W81"/>
    <mergeCell ref="X81:Y81"/>
    <mergeCell ref="Z81:AA81"/>
    <mergeCell ref="AB81:AC81"/>
    <mergeCell ref="AD81:AE81"/>
    <mergeCell ref="AF81:AG81"/>
    <mergeCell ref="AH81:AI81"/>
    <mergeCell ref="D79:S79"/>
    <mergeCell ref="T79:W79"/>
    <mergeCell ref="BP102:BP103"/>
    <mergeCell ref="BQ102:BQ103"/>
    <mergeCell ref="E103:P103"/>
    <mergeCell ref="Z103:Z112"/>
    <mergeCell ref="AA103:AA104"/>
    <mergeCell ref="AB103:AC104"/>
    <mergeCell ref="AD103:AE104"/>
    <mergeCell ref="AF103:AG104"/>
    <mergeCell ref="AH103:AI104"/>
    <mergeCell ref="AJ103:AK104"/>
    <mergeCell ref="J105:P105"/>
    <mergeCell ref="AA105:AA106"/>
    <mergeCell ref="AB105:AC106"/>
    <mergeCell ref="AD105:AE106"/>
    <mergeCell ref="AF105:AG106"/>
    <mergeCell ref="AH105:AI106"/>
    <mergeCell ref="AJ105:AK106"/>
    <mergeCell ref="AQ106:BB106"/>
    <mergeCell ref="BL106:BN106"/>
    <mergeCell ref="AA107:AA108"/>
    <mergeCell ref="AB107:AC108"/>
    <mergeCell ref="AD107:AE108"/>
    <mergeCell ref="AF107:AG108"/>
    <mergeCell ref="AH107:AI108"/>
  </mergeCells>
  <conditionalFormatting sqref="AK13">
    <cfRule type="expression" dxfId="266" priority="79">
      <formula>$BL$165=1</formula>
    </cfRule>
  </conditionalFormatting>
  <conditionalFormatting sqref="AQ19">
    <cfRule type="expression" dxfId="265" priority="78">
      <formula>$AK$13&lt;&gt;1</formula>
    </cfRule>
  </conditionalFormatting>
  <conditionalFormatting sqref="N121:Q123">
    <cfRule type="expression" dxfId="264" priority="38">
      <formula>$T$122="X"</formula>
    </cfRule>
  </conditionalFormatting>
  <conditionalFormatting sqref="S121:W123">
    <cfRule type="expression" dxfId="263" priority="37">
      <formula>$O$122="X"</formula>
    </cfRule>
  </conditionalFormatting>
  <conditionalFormatting sqref="R59:W63">
    <cfRule type="expression" dxfId="262" priority="30">
      <formula>$BL$164=1</formula>
    </cfRule>
  </conditionalFormatting>
  <conditionalFormatting sqref="R68:W70">
    <cfRule type="expression" dxfId="261" priority="29">
      <formula>$BL$164=1</formula>
    </cfRule>
  </conditionalFormatting>
  <conditionalFormatting sqref="E57:H57">
    <cfRule type="expression" dxfId="260" priority="28">
      <formula>$I$56&lt;&gt;""</formula>
    </cfRule>
  </conditionalFormatting>
  <conditionalFormatting sqref="E56:H56">
    <cfRule type="expression" dxfId="259" priority="26">
      <formula>$I$57&lt;&gt;""</formula>
    </cfRule>
  </conditionalFormatting>
  <conditionalFormatting sqref="E67">
    <cfRule type="expression" dxfId="258" priority="24">
      <formula>$AK$13&lt;&gt;1</formula>
    </cfRule>
  </conditionalFormatting>
  <conditionalFormatting sqref="R67:W67">
    <cfRule type="expression" dxfId="257" priority="23">
      <formula>$BL$164=1</formula>
    </cfRule>
  </conditionalFormatting>
  <conditionalFormatting sqref="E66:H66">
    <cfRule type="expression" dxfId="256" priority="22">
      <formula>$I$57&lt;&gt;""</formula>
    </cfRule>
  </conditionalFormatting>
  <conditionalFormatting sqref="R101:W105">
    <cfRule type="expression" dxfId="255" priority="11">
      <formula>$BL$164=1</formula>
    </cfRule>
  </conditionalFormatting>
  <conditionalFormatting sqref="R108:W112">
    <cfRule type="expression" dxfId="254" priority="10">
      <formula>$BL$164=1</formula>
    </cfRule>
  </conditionalFormatting>
  <dataValidations count="11">
    <dataValidation type="list" allowBlank="1" showInputMessage="1" showErrorMessage="1" sqref="J19">
      <formula1>Preposiciones</formula1>
    </dataValidation>
    <dataValidation type="list" allowBlank="1" showInputMessage="1" showErrorMessage="1" sqref="X85:AC89 AH78:AI81 X77:AC81 AF77:AG81 AF85:AG89">
      <formula1>IF($D77&lt;&gt;"",Respuestas)</formula1>
    </dataValidation>
    <dataValidation type="list" allowBlank="1" showInputMessage="1" showErrorMessage="1" sqref="Z122 T122 O122 AJ122">
      <formula1>x</formula1>
    </dataValidation>
    <dataValidation type="date" allowBlank="1" showInputMessage="1" showErrorMessage="1" sqref="AT10:BB10 AU131:AX140">
      <formula1>42370</formula1>
      <formula2>43465</formula2>
    </dataValidation>
    <dataValidation type="date" operator="greaterThan" allowBlank="1" showInputMessage="1" showErrorMessage="1" sqref="AY131:BB140">
      <formula1>AU131</formula1>
    </dataValidation>
    <dataValidation type="list" allowBlank="1" showInputMessage="1" showErrorMessage="1" sqref="I56:V56">
      <formula1>Probabilidad_factibilidad</formula1>
    </dataValidation>
    <dataValidation allowBlank="1" showInputMessage="1" showErrorMessage="1" prompt="Es una actividad del HACER del proceso en la que se debe ejercer un control para prevenir la materializacion de riesgo" sqref="D17:BB17"/>
    <dataValidation type="list" allowBlank="1" showInputMessage="1" showErrorMessage="1" sqref="D19">
      <formula1>IF(AK13=1,Categoría_corrupción,IF(AK13=2,Categoría_ambiental,IF(AK13=3, Categoría_gestión_procesos,IF(AK13=4, Categoría_seguridad_información))))</formula1>
    </dataValidation>
    <dataValidation type="list" allowBlank="1" showInputMessage="1" showErrorMessage="1" sqref="K6">
      <formula1>Proceso</formula1>
    </dataValidation>
    <dataValidation type="list" allowBlank="1" showInputMessage="1" showErrorMessage="1" sqref="AJ85:AJ89">
      <formula1>IF($D85&lt;&gt;"",$AG$2:$AG$6)</formula1>
    </dataValidation>
    <dataValidation type="list" allowBlank="1" showInputMessage="1" showErrorMessage="1" sqref="AH85:AI89">
      <formula1>IF($D85&lt;&gt;"",$AF$2:$AF$4)</formula1>
    </dataValidation>
  </dataValidations>
  <hyperlinks>
    <hyperlink ref="AQ19:BB19" location="'Inventario de Activos'!D2" display="'Inventario de Activos'!D2"/>
    <hyperlink ref="I65:T65" location="Enc_Imp_Corrupción!E3" display="Enc_Imp_Corrupción!E3"/>
  </hyperlinks>
  <printOptions horizontalCentered="1" verticalCentered="1"/>
  <pageMargins left="0.19685039370078741" right="0.23622047244094491" top="0.19685039370078741" bottom="0.19685039370078741" header="0.31496062992125984" footer="0.31496062992125984"/>
  <pageSetup paperSize="14" scale="33" orientation="portrait" horizontalDpi="4294967294" verticalDpi="4294967294" r:id="rId2"/>
  <headerFooter>
    <oddFooter>&amp;R&amp;"Arial Narrow,Normal"&amp;7Fecha de versión: 10 de octubre de 2017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" id="{009264D0-EE2C-46E1-A269-3AB38DEB9BCF}">
            <xm:f>$AQ$107='\Users\c.gbeltran\Backups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AU129:BB140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IF(AK$13=1,Datos!$K$2:$K$9,IF(AK$13=2,Categoría_ambiental,IF(AK$13=3,Agente_generador_internas,IF(AK$13=4, Datos!$AB$2:$AB$35,Datos!$K$2:$K$9))))</xm:f>
          </x14:formula1>
          <xm:sqref>D42:I50</xm:sqref>
        </x14:dataValidation>
        <x14:dataValidation type="list" allowBlank="1" showInputMessage="1" showErrorMessage="1">
          <x14:formula1>
            <xm:f>IF(AK$13=1,Datos!$J$2:$J$13,IF(AK$13=2,Categoría_ambiental,IF(AK$13=3,Datos!$J$2:$J$13,IF(AK$13=4, Datos!$AB$2:$AB$35,Datos!$J$2:$J$13))))</xm:f>
          </x14:formula1>
          <xm:sqref>D30:I39</xm:sqref>
        </x14:dataValidation>
        <x14:dataValidation type="list" allowBlank="1" showInputMessage="1" showErrorMessage="1">
          <x14:formula1>
            <xm:f>IF($D77&lt;&gt;"",Datos!$AG$2:$AG$6)</xm:f>
          </x14:formula1>
          <xm:sqref>AJ77:AJ81</xm:sqref>
        </x14:dataValidation>
        <x14:dataValidation type="list" allowBlank="1" showInputMessage="1" showErrorMessage="1">
          <x14:formula1>
            <xm:f>IF($D77&lt;&gt;"",Datos!$AF$2:$AF$4)</xm:f>
          </x14:formula1>
          <xm:sqref>AH77:AI77</xm:sqref>
        </x14:dataValidation>
        <x14:dataValidation type="list" allowBlank="1" showInputMessage="1" showErrorMessage="1">
          <x14:formula1>
            <xm:f>IF(AK13=1,"",Datos!$P$2:$P$6)</xm:f>
          </x14:formula1>
          <xm:sqref>I66:V66</xm:sqref>
        </x14:dataValidation>
        <x14:dataValidation type="list" showInputMessage="1" showErrorMessage="1">
          <x14:formula1>
            <xm:f>IF($AQ$107=[4]Datos!#REF!,$BL$148,Controles)</xm:f>
          </x14:formula1>
          <xm:sqref>D131:P140</xm:sqref>
        </x14:dataValidation>
        <x14:dataValidation type="list" allowBlank="1" showInputMessage="1" showErrorMessage="1">
          <x14:formula1>
            <xm:f>IF(AK$13=1,Datos!$AC$2:$AC$3,IF(AK$13=2,Categoría_ambiental,IF(AK13=3, Clase_riesgo,IF(AK$13=4, V13, IF(AK$13=5,Clase_riesgo)))))</xm:f>
          </x14:formula1>
          <xm:sqref>AT25:BB25</xm:sqref>
        </x14:dataValidation>
        <x14:dataValidation type="list" allowBlank="1" showInputMessage="1" showErrorMessage="1">
          <x14:formula1>
            <xm:f>Datos!$B$2:$B$6</xm:f>
          </x14:formula1>
          <xm:sqref>V13:AJ13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0070C0"/>
  </sheetPr>
  <dimension ref="A1:BV166"/>
  <sheetViews>
    <sheetView showGridLines="0" view="pageBreakPreview" topLeftCell="A46" zoomScale="80" zoomScaleNormal="90" zoomScaleSheetLayoutView="80" workbookViewId="0">
      <selection activeCell="AQ61" sqref="AQ61:BB62"/>
    </sheetView>
  </sheetViews>
  <sheetFormatPr baseColWidth="10" defaultColWidth="11.5703125" defaultRowHeight="15"/>
  <cols>
    <col min="1" max="3" width="2.7109375" style="9" customWidth="1"/>
    <col min="4" max="4" width="4" style="9" customWidth="1"/>
    <col min="5" max="5" width="5.7109375" style="9" customWidth="1"/>
    <col min="6" max="6" width="4.7109375" style="9" customWidth="1"/>
    <col min="7" max="8" width="7.7109375" style="9" customWidth="1"/>
    <col min="9" max="9" width="7" style="9" customWidth="1"/>
    <col min="10" max="11" width="2.7109375" style="9" customWidth="1"/>
    <col min="12" max="12" width="4.28515625" style="9" customWidth="1"/>
    <col min="13" max="16" width="2.7109375" style="9" customWidth="1"/>
    <col min="17" max="17" width="3.7109375" style="9" customWidth="1"/>
    <col min="18" max="20" width="2.7109375" style="9" customWidth="1"/>
    <col min="21" max="21" width="4.28515625" style="9" customWidth="1"/>
    <col min="22" max="23" width="2.7109375" style="9" customWidth="1"/>
    <col min="24" max="24" width="4.5703125" style="9" customWidth="1"/>
    <col min="25" max="25" width="9.28515625" style="9" customWidth="1"/>
    <col min="26" max="26" width="3.85546875" style="9" customWidth="1"/>
    <col min="27" max="28" width="2.7109375" style="9" customWidth="1"/>
    <col min="29" max="29" width="6.42578125" style="9" customWidth="1"/>
    <col min="30" max="30" width="2.7109375" style="9" customWidth="1"/>
    <col min="31" max="31" width="5.85546875" style="9" customWidth="1"/>
    <col min="32" max="32" width="2.7109375" style="9" customWidth="1"/>
    <col min="33" max="33" width="8.42578125" style="9" customWidth="1"/>
    <col min="34" max="34" width="5.7109375" style="9" customWidth="1"/>
    <col min="35" max="35" width="7.140625" style="9" customWidth="1"/>
    <col min="36" max="36" width="8.28515625" style="9" customWidth="1"/>
    <col min="37" max="37" width="3.42578125" style="9" customWidth="1"/>
    <col min="38" max="50" width="2.7109375" style="9" customWidth="1"/>
    <col min="51" max="51" width="4.28515625" style="9" customWidth="1"/>
    <col min="52" max="54" width="2.7109375" style="9" customWidth="1"/>
    <col min="55" max="55" width="4.7109375" style="9" customWidth="1"/>
    <col min="56" max="57" width="2.7109375" style="9" customWidth="1"/>
    <col min="58" max="58" width="6.5703125" style="9" customWidth="1"/>
    <col min="59" max="59" width="3" style="9" customWidth="1"/>
    <col min="60" max="60" width="4.85546875" style="9" customWidth="1"/>
    <col min="61" max="61" width="4.42578125" style="9" customWidth="1"/>
    <col min="62" max="62" width="7.5703125" style="9" customWidth="1"/>
    <col min="63" max="63" width="16.42578125" style="9" customWidth="1"/>
    <col min="64" max="64" width="15.28515625" style="9" customWidth="1"/>
    <col min="65" max="65" width="19.85546875" style="9" customWidth="1"/>
    <col min="66" max="66" width="11.5703125" style="9" customWidth="1"/>
    <col min="67" max="67" width="14.85546875" style="9" customWidth="1"/>
    <col min="68" max="68" width="21.7109375" style="9" customWidth="1"/>
    <col min="69" max="69" width="20.7109375" style="9" customWidth="1"/>
    <col min="70" max="70" width="11.5703125" style="9" customWidth="1"/>
    <col min="71" max="71" width="11.85546875" style="9" customWidth="1"/>
    <col min="72" max="78" width="11.5703125" style="9" customWidth="1"/>
    <col min="79" max="16384" width="11.5703125" style="9"/>
  </cols>
  <sheetData>
    <row r="1" spans="1:57" ht="15.6" customHeight="1">
      <c r="A1" s="661"/>
      <c r="B1" s="662"/>
      <c r="C1" s="662"/>
      <c r="D1" s="662"/>
      <c r="E1" s="662"/>
      <c r="F1" s="662"/>
      <c r="G1" s="662"/>
      <c r="H1" s="662"/>
      <c r="I1" s="662"/>
      <c r="J1" s="662"/>
      <c r="K1" s="7"/>
      <c r="L1" s="7"/>
      <c r="M1" s="7"/>
      <c r="N1" s="7"/>
      <c r="O1" s="8"/>
      <c r="P1" s="685" t="s">
        <v>279</v>
      </c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  <c r="AL1" s="686"/>
      <c r="AM1" s="686"/>
      <c r="AN1" s="686"/>
      <c r="AO1" s="686"/>
      <c r="AP1" s="686"/>
      <c r="AQ1" s="686"/>
      <c r="AR1" s="686"/>
      <c r="AS1" s="687"/>
      <c r="AT1" s="667" t="s">
        <v>129</v>
      </c>
      <c r="AU1" s="668"/>
      <c r="AV1" s="668"/>
      <c r="AW1" s="668"/>
      <c r="AX1" s="668"/>
      <c r="AY1" s="669"/>
      <c r="AZ1" s="673"/>
      <c r="BA1" s="674"/>
      <c r="BB1" s="674"/>
      <c r="BC1" s="674"/>
      <c r="BD1" s="674"/>
      <c r="BE1" s="675"/>
    </row>
    <row r="2" spans="1:57" ht="15.6" customHeight="1">
      <c r="A2" s="663"/>
      <c r="B2" s="664"/>
      <c r="C2" s="664"/>
      <c r="D2" s="664"/>
      <c r="E2" s="664"/>
      <c r="F2" s="664"/>
      <c r="G2" s="664"/>
      <c r="H2" s="664"/>
      <c r="I2" s="664"/>
      <c r="J2" s="664"/>
      <c r="K2" s="10"/>
      <c r="L2" s="10"/>
      <c r="M2" s="10"/>
      <c r="N2" s="10"/>
      <c r="O2" s="11"/>
      <c r="P2" s="688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89"/>
      <c r="AO2" s="689"/>
      <c r="AP2" s="689"/>
      <c r="AQ2" s="689"/>
      <c r="AR2" s="689"/>
      <c r="AS2" s="690"/>
      <c r="AT2" s="670"/>
      <c r="AU2" s="671"/>
      <c r="AV2" s="671"/>
      <c r="AW2" s="671"/>
      <c r="AX2" s="671"/>
      <c r="AY2" s="672"/>
      <c r="AZ2" s="676"/>
      <c r="BA2" s="677"/>
      <c r="BB2" s="677"/>
      <c r="BC2" s="677"/>
      <c r="BD2" s="677"/>
      <c r="BE2" s="678"/>
    </row>
    <row r="3" spans="1:57" ht="15.6" customHeight="1">
      <c r="A3" s="663"/>
      <c r="B3" s="664"/>
      <c r="C3" s="664"/>
      <c r="D3" s="664"/>
      <c r="E3" s="664"/>
      <c r="F3" s="664"/>
      <c r="G3" s="664"/>
      <c r="H3" s="664"/>
      <c r="I3" s="664"/>
      <c r="J3" s="664"/>
      <c r="K3" s="10"/>
      <c r="L3" s="10"/>
      <c r="M3" s="10"/>
      <c r="N3" s="10"/>
      <c r="O3" s="11"/>
      <c r="P3" s="688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689"/>
      <c r="AF3" s="689"/>
      <c r="AG3" s="689"/>
      <c r="AH3" s="689"/>
      <c r="AI3" s="689"/>
      <c r="AJ3" s="689"/>
      <c r="AK3" s="689"/>
      <c r="AL3" s="689"/>
      <c r="AM3" s="689"/>
      <c r="AN3" s="689"/>
      <c r="AO3" s="689"/>
      <c r="AP3" s="689"/>
      <c r="AQ3" s="689"/>
      <c r="AR3" s="689"/>
      <c r="AS3" s="690"/>
      <c r="AT3" s="670" t="s">
        <v>131</v>
      </c>
      <c r="AU3" s="671"/>
      <c r="AV3" s="671"/>
      <c r="AW3" s="671"/>
      <c r="AX3" s="671"/>
      <c r="AY3" s="672"/>
      <c r="AZ3" s="676"/>
      <c r="BA3" s="677"/>
      <c r="BB3" s="677"/>
      <c r="BC3" s="677"/>
      <c r="BD3" s="677"/>
      <c r="BE3" s="678"/>
    </row>
    <row r="4" spans="1:57" ht="15.6" customHeight="1" thickBot="1">
      <c r="A4" s="665"/>
      <c r="B4" s="666"/>
      <c r="C4" s="666"/>
      <c r="D4" s="666"/>
      <c r="E4" s="666"/>
      <c r="F4" s="666"/>
      <c r="G4" s="666"/>
      <c r="H4" s="666"/>
      <c r="I4" s="666"/>
      <c r="J4" s="666"/>
      <c r="K4" s="12"/>
      <c r="L4" s="12"/>
      <c r="M4" s="12"/>
      <c r="N4" s="12"/>
      <c r="O4" s="13"/>
      <c r="P4" s="691"/>
      <c r="Q4" s="692"/>
      <c r="R4" s="692"/>
      <c r="S4" s="692"/>
      <c r="T4" s="692"/>
      <c r="U4" s="692"/>
      <c r="V4" s="692"/>
      <c r="W4" s="692"/>
      <c r="X4" s="692"/>
      <c r="Y4" s="692"/>
      <c r="Z4" s="692"/>
      <c r="AA4" s="692"/>
      <c r="AB4" s="692"/>
      <c r="AC4" s="692"/>
      <c r="AD4" s="692"/>
      <c r="AE4" s="692"/>
      <c r="AF4" s="692"/>
      <c r="AG4" s="692"/>
      <c r="AH4" s="692"/>
      <c r="AI4" s="692"/>
      <c r="AJ4" s="692"/>
      <c r="AK4" s="692"/>
      <c r="AL4" s="692"/>
      <c r="AM4" s="692"/>
      <c r="AN4" s="692"/>
      <c r="AO4" s="692"/>
      <c r="AP4" s="692"/>
      <c r="AQ4" s="692"/>
      <c r="AR4" s="692"/>
      <c r="AS4" s="693"/>
      <c r="AT4" s="679"/>
      <c r="AU4" s="680"/>
      <c r="AV4" s="680"/>
      <c r="AW4" s="680"/>
      <c r="AX4" s="680"/>
      <c r="AY4" s="681"/>
      <c r="AZ4" s="682"/>
      <c r="BA4" s="683"/>
      <c r="BB4" s="683"/>
      <c r="BC4" s="683"/>
      <c r="BD4" s="683"/>
      <c r="BE4" s="684"/>
    </row>
    <row r="5" spans="1:57" ht="15.6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6"/>
    </row>
    <row r="6" spans="1:57" ht="31.15" customHeight="1">
      <c r="A6" s="17"/>
      <c r="B6" s="18"/>
      <c r="C6" s="19"/>
      <c r="D6" s="523" t="s">
        <v>4</v>
      </c>
      <c r="E6" s="523"/>
      <c r="F6" s="523"/>
      <c r="G6" s="523"/>
      <c r="H6" s="18"/>
      <c r="I6" s="18"/>
      <c r="J6" s="19"/>
      <c r="K6" s="485" t="s">
        <v>276</v>
      </c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486"/>
      <c r="AS6" s="486"/>
      <c r="AT6" s="486"/>
      <c r="AU6" s="486"/>
      <c r="AV6" s="486"/>
      <c r="AW6" s="486"/>
      <c r="AX6" s="486"/>
      <c r="AY6" s="486"/>
      <c r="AZ6" s="486"/>
      <c r="BA6" s="486"/>
      <c r="BB6" s="487"/>
      <c r="BC6" s="18"/>
      <c r="BD6" s="18"/>
      <c r="BE6" s="20"/>
    </row>
    <row r="7" spans="1:57" ht="11.45" customHeight="1">
      <c r="A7" s="17"/>
      <c r="B7" s="18"/>
      <c r="C7" s="19"/>
      <c r="D7" s="19"/>
      <c r="E7" s="19"/>
      <c r="F7" s="19"/>
      <c r="G7" s="18"/>
      <c r="H7" s="19"/>
      <c r="I7" s="19"/>
      <c r="J7" s="19"/>
      <c r="K7" s="18"/>
      <c r="L7" s="18"/>
      <c r="M7" s="18"/>
      <c r="N7" s="18"/>
      <c r="O7" s="19"/>
      <c r="P7" s="176"/>
      <c r="Q7" s="176"/>
      <c r="R7" s="176"/>
      <c r="S7" s="176"/>
      <c r="T7" s="19"/>
      <c r="U7" s="19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20"/>
    </row>
    <row r="8" spans="1:57" ht="31.15" customHeight="1">
      <c r="A8" s="17"/>
      <c r="B8" s="18"/>
      <c r="C8" s="19"/>
      <c r="D8" s="523" t="s">
        <v>34</v>
      </c>
      <c r="E8" s="523"/>
      <c r="F8" s="523"/>
      <c r="G8" s="523"/>
      <c r="H8" s="18"/>
      <c r="I8" s="18"/>
      <c r="J8" s="22"/>
      <c r="K8" s="485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6"/>
      <c r="AL8" s="486"/>
      <c r="AM8" s="486"/>
      <c r="AN8" s="486"/>
      <c r="AO8" s="486"/>
      <c r="AP8" s="486"/>
      <c r="AQ8" s="486"/>
      <c r="AR8" s="486"/>
      <c r="AS8" s="486"/>
      <c r="AT8" s="486"/>
      <c r="AU8" s="486"/>
      <c r="AV8" s="486"/>
      <c r="AW8" s="486"/>
      <c r="AX8" s="486"/>
      <c r="AY8" s="486"/>
      <c r="AZ8" s="486"/>
      <c r="BA8" s="486"/>
      <c r="BB8" s="487"/>
      <c r="BC8" s="18"/>
      <c r="BD8" s="18"/>
      <c r="BE8" s="20"/>
    </row>
    <row r="9" spans="1:57" ht="11.45" customHeight="1">
      <c r="A9" s="17"/>
      <c r="B9" s="18"/>
      <c r="C9" s="19"/>
      <c r="D9" s="176"/>
      <c r="E9" s="176"/>
      <c r="F9" s="176"/>
      <c r="G9" s="176"/>
      <c r="H9" s="18"/>
      <c r="I9" s="18"/>
      <c r="J9" s="22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8"/>
      <c r="BD9" s="18"/>
      <c r="BE9" s="20"/>
    </row>
    <row r="10" spans="1:57" ht="33.75" customHeight="1">
      <c r="A10" s="17"/>
      <c r="B10" s="18"/>
      <c r="C10" s="19"/>
      <c r="D10" s="523" t="s">
        <v>280</v>
      </c>
      <c r="E10" s="523"/>
      <c r="F10" s="523"/>
      <c r="G10" s="523"/>
      <c r="H10" s="523"/>
      <c r="I10" s="523"/>
      <c r="J10" s="22"/>
      <c r="K10" s="485" t="s">
        <v>355</v>
      </c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7"/>
      <c r="AK10" s="694" t="s">
        <v>321</v>
      </c>
      <c r="AL10" s="481"/>
      <c r="AM10" s="481"/>
      <c r="AN10" s="481"/>
      <c r="AO10" s="481"/>
      <c r="AP10" s="481"/>
      <c r="AQ10" s="481"/>
      <c r="AR10" s="481"/>
      <c r="AS10" s="695"/>
      <c r="AT10" s="696"/>
      <c r="AU10" s="696"/>
      <c r="AV10" s="696"/>
      <c r="AW10" s="696"/>
      <c r="AX10" s="696"/>
      <c r="AY10" s="696"/>
      <c r="AZ10" s="696"/>
      <c r="BA10" s="696"/>
      <c r="BB10" s="696"/>
      <c r="BC10" s="18"/>
      <c r="BD10" s="18"/>
      <c r="BE10" s="20"/>
    </row>
    <row r="11" spans="1:57" ht="15.75">
      <c r="A11" s="17"/>
      <c r="B11" s="18"/>
      <c r="C11" s="19"/>
      <c r="D11" s="19"/>
      <c r="E11" s="19"/>
      <c r="F11" s="176"/>
      <c r="G11" s="176"/>
      <c r="H11" s="176"/>
      <c r="I11" s="176"/>
      <c r="J11" s="22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549" t="s">
        <v>3</v>
      </c>
      <c r="AU11" s="549"/>
      <c r="AV11" s="549"/>
      <c r="AW11" s="549"/>
      <c r="AX11" s="549"/>
      <c r="AY11" s="549"/>
      <c r="AZ11" s="549"/>
      <c r="BA11" s="549"/>
      <c r="BB11" s="549"/>
      <c r="BC11" s="549"/>
      <c r="BD11" s="18"/>
      <c r="BE11" s="20"/>
    </row>
    <row r="12" spans="1:57" ht="23.45" customHeight="1">
      <c r="A12" s="17"/>
      <c r="B12" s="18"/>
      <c r="C12" s="19"/>
      <c r="D12" s="19"/>
      <c r="E12" s="19"/>
      <c r="F12" s="176"/>
      <c r="G12" s="176"/>
      <c r="H12" s="176"/>
      <c r="I12" s="176"/>
      <c r="J12" s="22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18"/>
      <c r="BE12" s="20"/>
    </row>
    <row r="13" spans="1:57" ht="31.15" customHeight="1">
      <c r="A13" s="17"/>
      <c r="B13" s="18"/>
      <c r="C13" s="19"/>
      <c r="D13" s="18"/>
      <c r="E13" s="24"/>
      <c r="F13" s="24"/>
      <c r="G13" s="24"/>
      <c r="H13" s="24"/>
      <c r="I13" s="24"/>
      <c r="J13" s="24"/>
      <c r="K13" s="18"/>
      <c r="L13" s="24"/>
      <c r="M13" s="488" t="s">
        <v>38</v>
      </c>
      <c r="N13" s="488"/>
      <c r="O13" s="488"/>
      <c r="P13" s="488"/>
      <c r="Q13" s="488"/>
      <c r="R13" s="488"/>
      <c r="S13" s="488"/>
      <c r="T13" s="488"/>
      <c r="U13" s="24"/>
      <c r="V13" s="485" t="s">
        <v>281</v>
      </c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6"/>
      <c r="AJ13" s="487"/>
      <c r="AK13" s="166">
        <f>IF(V13=Datos!B2,1,IF(V13=Datos!B3,2,IF(V13=Datos!B4,3,IF(V13=Datos!B5,4,IF(V13=Datos!B6,5,"")))))</f>
        <v>5</v>
      </c>
      <c r="AL13" s="18"/>
      <c r="AM13" s="18"/>
      <c r="AN13" s="18"/>
      <c r="AO13" s="18"/>
      <c r="AP13" s="18"/>
      <c r="AQ13" s="18"/>
      <c r="AR13" s="18"/>
      <c r="AS13" s="18"/>
      <c r="AT13" s="18"/>
      <c r="AU13" s="177"/>
      <c r="AV13" s="177"/>
      <c r="AW13" s="177"/>
      <c r="AX13" s="177"/>
      <c r="AY13" s="177"/>
      <c r="AZ13" s="177"/>
      <c r="BA13" s="177"/>
      <c r="BB13" s="177"/>
      <c r="BC13" s="18"/>
      <c r="BD13" s="18"/>
      <c r="BE13" s="20"/>
    </row>
    <row r="14" spans="1:57" ht="15.6" customHeight="1" thickBo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9"/>
    </row>
    <row r="15" spans="1:57" ht="32.450000000000003" customHeight="1" thickBot="1">
      <c r="A15" s="624" t="s">
        <v>5</v>
      </c>
      <c r="B15" s="625"/>
      <c r="C15" s="625"/>
      <c r="D15" s="625"/>
      <c r="E15" s="625"/>
      <c r="F15" s="625"/>
      <c r="G15" s="625"/>
      <c r="H15" s="625"/>
      <c r="I15" s="625"/>
      <c r="J15" s="626"/>
      <c r="K15" s="30"/>
      <c r="L15" s="30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20"/>
    </row>
    <row r="16" spans="1:57" ht="24.75" customHeight="1">
      <c r="A16" s="53"/>
      <c r="B16" s="54"/>
      <c r="C16" s="54"/>
      <c r="D16" s="547" t="s">
        <v>282</v>
      </c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7"/>
      <c r="AI16" s="547"/>
      <c r="AJ16" s="547"/>
      <c r="AK16" s="547"/>
      <c r="AL16" s="547"/>
      <c r="AM16" s="547"/>
      <c r="AN16" s="547"/>
      <c r="AO16" s="547"/>
      <c r="AP16" s="547"/>
      <c r="AQ16" s="547"/>
      <c r="AR16" s="547"/>
      <c r="AS16" s="547"/>
      <c r="AT16" s="547"/>
      <c r="AU16" s="547"/>
      <c r="AV16" s="547"/>
      <c r="AW16" s="547"/>
      <c r="AX16" s="547"/>
      <c r="AY16" s="547"/>
      <c r="AZ16" s="547"/>
      <c r="BA16" s="547"/>
      <c r="BB16" s="547"/>
      <c r="BC16" s="547"/>
      <c r="BD16" s="18"/>
      <c r="BE16" s="20"/>
    </row>
    <row r="17" spans="1:58" ht="27" customHeight="1">
      <c r="A17" s="53"/>
      <c r="B17" s="54"/>
      <c r="C17" s="54"/>
      <c r="D17" s="697" t="s">
        <v>374</v>
      </c>
      <c r="E17" s="697"/>
      <c r="F17" s="697"/>
      <c r="G17" s="697"/>
      <c r="H17" s="697"/>
      <c r="I17" s="697"/>
      <c r="J17" s="697"/>
      <c r="K17" s="697"/>
      <c r="L17" s="697"/>
      <c r="M17" s="697"/>
      <c r="N17" s="697"/>
      <c r="O17" s="697"/>
      <c r="P17" s="697"/>
      <c r="Q17" s="697"/>
      <c r="R17" s="697"/>
      <c r="S17" s="697"/>
      <c r="T17" s="697"/>
      <c r="U17" s="697"/>
      <c r="V17" s="697"/>
      <c r="W17" s="697"/>
      <c r="X17" s="697"/>
      <c r="Y17" s="697"/>
      <c r="Z17" s="697"/>
      <c r="AA17" s="697"/>
      <c r="AB17" s="697"/>
      <c r="AC17" s="697"/>
      <c r="AD17" s="697"/>
      <c r="AE17" s="697"/>
      <c r="AF17" s="697"/>
      <c r="AG17" s="697"/>
      <c r="AH17" s="697"/>
      <c r="AI17" s="697"/>
      <c r="AJ17" s="697"/>
      <c r="AK17" s="697"/>
      <c r="AL17" s="697"/>
      <c r="AM17" s="697"/>
      <c r="AN17" s="697"/>
      <c r="AO17" s="697"/>
      <c r="AP17" s="697"/>
      <c r="AQ17" s="697"/>
      <c r="AR17" s="697"/>
      <c r="AS17" s="697"/>
      <c r="AT17" s="697"/>
      <c r="AU17" s="697"/>
      <c r="AV17" s="697"/>
      <c r="AW17" s="697"/>
      <c r="AX17" s="697"/>
      <c r="AY17" s="697"/>
      <c r="AZ17" s="697"/>
      <c r="BA17" s="697"/>
      <c r="BB17" s="697"/>
      <c r="BC17" s="18"/>
      <c r="BD17" s="18"/>
      <c r="BE17" s="20"/>
    </row>
    <row r="18" spans="1:58" ht="29.25" customHeight="1">
      <c r="A18" s="17"/>
      <c r="B18" s="31"/>
      <c r="C18" s="31"/>
      <c r="D18" s="548" t="s">
        <v>278</v>
      </c>
      <c r="E18" s="548"/>
      <c r="F18" s="548"/>
      <c r="G18" s="548"/>
      <c r="H18" s="548"/>
      <c r="I18" s="545" t="s">
        <v>320</v>
      </c>
      <c r="J18" s="545"/>
      <c r="K18" s="545"/>
      <c r="L18" s="545"/>
      <c r="M18" s="545"/>
      <c r="N18" s="545"/>
      <c r="O18" s="491" t="s">
        <v>21</v>
      </c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1"/>
      <c r="AG18" s="491"/>
      <c r="AH18" s="491"/>
      <c r="AI18" s="491"/>
      <c r="AJ18" s="491"/>
      <c r="AK18" s="491"/>
      <c r="AL18" s="172"/>
      <c r="AM18" s="172"/>
      <c r="AN18" s="172"/>
      <c r="AO18" s="172"/>
      <c r="AP18" s="172"/>
      <c r="AQ18" s="491" t="str">
        <f>IF(AK13=4,"Activos de información afectados","")</f>
        <v/>
      </c>
      <c r="AR18" s="491"/>
      <c r="AS18" s="491"/>
      <c r="AT18" s="491"/>
      <c r="AU18" s="491"/>
      <c r="AV18" s="491"/>
      <c r="AW18" s="491"/>
      <c r="AX18" s="491"/>
      <c r="AY18" s="491"/>
      <c r="AZ18" s="491"/>
      <c r="BA18" s="491"/>
      <c r="BB18" s="491"/>
      <c r="BC18" s="168"/>
      <c r="BD18" s="18"/>
      <c r="BE18" s="20"/>
    </row>
    <row r="19" spans="1:58" s="32" customFormat="1" ht="31.15" customHeight="1">
      <c r="D19" s="489" t="s">
        <v>285</v>
      </c>
      <c r="E19" s="489"/>
      <c r="F19" s="489"/>
      <c r="G19" s="489"/>
      <c r="H19" s="489"/>
      <c r="I19" s="167"/>
      <c r="J19" s="489" t="s">
        <v>15</v>
      </c>
      <c r="K19" s="489"/>
      <c r="L19" s="489"/>
      <c r="M19" s="167"/>
      <c r="N19" s="167"/>
      <c r="O19" s="489" t="s">
        <v>324</v>
      </c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89"/>
      <c r="AK19" s="489"/>
      <c r="AL19" s="489"/>
      <c r="AM19" s="489"/>
      <c r="AN19" s="489"/>
      <c r="AO19" s="489"/>
      <c r="AP19" s="169"/>
      <c r="AQ19" s="606" t="str">
        <f>IF($AK$13=4,"Seleccione los activos de información afectados","")</f>
        <v/>
      </c>
      <c r="AR19" s="606"/>
      <c r="AS19" s="606"/>
      <c r="AT19" s="606"/>
      <c r="AU19" s="606"/>
      <c r="AV19" s="606"/>
      <c r="AW19" s="606"/>
      <c r="AX19" s="606"/>
      <c r="AY19" s="606"/>
      <c r="AZ19" s="606"/>
      <c r="BA19" s="606"/>
      <c r="BB19" s="606"/>
      <c r="BC19" s="173"/>
      <c r="BD19" s="173"/>
      <c r="BE19" s="174"/>
      <c r="BF19" s="9"/>
    </row>
    <row r="20" spans="1:58" ht="15.6" customHeight="1">
      <c r="A20" s="17"/>
      <c r="B20" s="178"/>
      <c r="C20" s="178"/>
      <c r="D20" s="170"/>
      <c r="E20" s="170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8"/>
      <c r="BD20" s="18"/>
      <c r="BE20" s="20"/>
    </row>
    <row r="21" spans="1:58" ht="15.6" customHeight="1">
      <c r="A21" s="17"/>
      <c r="B21" s="178"/>
      <c r="C21" s="178"/>
      <c r="D21" s="546" t="s">
        <v>36</v>
      </c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6"/>
      <c r="W21" s="546"/>
      <c r="X21" s="546"/>
      <c r="Y21" s="546"/>
      <c r="Z21" s="546"/>
      <c r="AA21" s="546"/>
      <c r="AB21" s="546"/>
      <c r="AC21" s="546"/>
      <c r="AD21" s="546"/>
      <c r="AE21" s="546"/>
      <c r="AF21" s="546"/>
      <c r="AG21" s="546"/>
      <c r="AH21" s="546"/>
      <c r="AI21" s="546"/>
      <c r="AJ21" s="546"/>
      <c r="AK21" s="546"/>
      <c r="AL21" s="546"/>
      <c r="AM21" s="546"/>
      <c r="AN21" s="546"/>
      <c r="AO21" s="546"/>
      <c r="AP21" s="546"/>
      <c r="AQ21" s="546"/>
      <c r="AR21" s="546"/>
      <c r="AS21" s="546"/>
      <c r="AT21" s="546"/>
      <c r="AU21" s="546"/>
      <c r="AV21" s="546"/>
      <c r="AW21" s="546"/>
      <c r="AX21" s="546"/>
      <c r="AY21" s="546"/>
      <c r="AZ21" s="546"/>
      <c r="BA21" s="546"/>
      <c r="BB21" s="546"/>
      <c r="BC21" s="546"/>
      <c r="BD21" s="18"/>
      <c r="BE21" s="20"/>
    </row>
    <row r="22" spans="1:58" ht="31.9" customHeight="1">
      <c r="A22" s="17"/>
      <c r="B22" s="178"/>
      <c r="C22" s="178"/>
      <c r="D22" s="658" t="str">
        <f>CONCATENATE(D19," ",J19," ",O19)</f>
        <v>Pérdida de la disponibilidad durante escaneos de vulnerabilidades</v>
      </c>
      <c r="E22" s="659"/>
      <c r="F22" s="659"/>
      <c r="G22" s="659"/>
      <c r="H22" s="659"/>
      <c r="I22" s="659"/>
      <c r="J22" s="659"/>
      <c r="K22" s="659"/>
      <c r="L22" s="659"/>
      <c r="M22" s="659"/>
      <c r="N22" s="659"/>
      <c r="O22" s="659"/>
      <c r="P22" s="659"/>
      <c r="Q22" s="659"/>
      <c r="R22" s="659"/>
      <c r="S22" s="659"/>
      <c r="T22" s="659"/>
      <c r="U22" s="659"/>
      <c r="V22" s="659"/>
      <c r="W22" s="659"/>
      <c r="X22" s="659"/>
      <c r="Y22" s="659"/>
      <c r="Z22" s="659"/>
      <c r="AA22" s="659"/>
      <c r="AB22" s="659"/>
      <c r="AC22" s="659"/>
      <c r="AD22" s="659"/>
      <c r="AE22" s="659"/>
      <c r="AF22" s="659"/>
      <c r="AG22" s="659"/>
      <c r="AH22" s="659"/>
      <c r="AI22" s="659"/>
      <c r="AJ22" s="659"/>
      <c r="AK22" s="659"/>
      <c r="AL22" s="659"/>
      <c r="AM22" s="659"/>
      <c r="AN22" s="659"/>
      <c r="AO22" s="659"/>
      <c r="AP22" s="659"/>
      <c r="AQ22" s="659"/>
      <c r="AR22" s="659"/>
      <c r="AS22" s="659"/>
      <c r="AT22" s="659"/>
      <c r="AU22" s="659"/>
      <c r="AV22" s="659"/>
      <c r="AW22" s="659"/>
      <c r="AX22" s="659"/>
      <c r="AY22" s="659"/>
      <c r="AZ22" s="659"/>
      <c r="BA22" s="659"/>
      <c r="BB22" s="660"/>
      <c r="BC22" s="18"/>
      <c r="BD22" s="18"/>
      <c r="BE22" s="20"/>
    </row>
    <row r="23" spans="1:58" ht="15" customHeight="1">
      <c r="A23" s="17"/>
      <c r="B23" s="18"/>
      <c r="C23" s="18"/>
      <c r="D23" s="18"/>
      <c r="E23" s="17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18"/>
      <c r="BA23" s="18"/>
      <c r="BB23" s="18"/>
      <c r="BC23" s="18"/>
      <c r="BD23" s="18"/>
      <c r="BE23" s="20"/>
    </row>
    <row r="24" spans="1:58" ht="15" customHeight="1">
      <c r="A24" s="17"/>
      <c r="B24" s="18"/>
      <c r="C24" s="18"/>
      <c r="D24" s="550" t="s">
        <v>277</v>
      </c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  <c r="AK24" s="550"/>
      <c r="AL24" s="550"/>
      <c r="AM24" s="550"/>
      <c r="AN24" s="550"/>
      <c r="AO24" s="550"/>
      <c r="AP24" s="550"/>
      <c r="AQ24" s="550"/>
      <c r="AR24" s="550"/>
      <c r="AS24" s="34"/>
      <c r="AT24" s="551" t="s">
        <v>37</v>
      </c>
      <c r="AU24" s="551"/>
      <c r="AV24" s="551"/>
      <c r="AW24" s="551"/>
      <c r="AX24" s="551"/>
      <c r="AY24" s="551"/>
      <c r="AZ24" s="551"/>
      <c r="BA24" s="551"/>
      <c r="BB24" s="551"/>
      <c r="BC24" s="18"/>
      <c r="BD24" s="18"/>
      <c r="BE24" s="20"/>
    </row>
    <row r="25" spans="1:58" ht="31.15" customHeight="1">
      <c r="A25" s="17"/>
      <c r="B25" s="18"/>
      <c r="C25" s="18"/>
      <c r="D25" s="485" t="s">
        <v>354</v>
      </c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486"/>
      <c r="AG25" s="486"/>
      <c r="AH25" s="486"/>
      <c r="AI25" s="486"/>
      <c r="AJ25" s="486"/>
      <c r="AK25" s="486"/>
      <c r="AL25" s="486"/>
      <c r="AM25" s="486"/>
      <c r="AN25" s="486"/>
      <c r="AO25" s="486"/>
      <c r="AP25" s="486"/>
      <c r="AQ25" s="486"/>
      <c r="AR25" s="487"/>
      <c r="AS25" s="33"/>
      <c r="AT25" s="595" t="s">
        <v>2</v>
      </c>
      <c r="AU25" s="596"/>
      <c r="AV25" s="596"/>
      <c r="AW25" s="596"/>
      <c r="AX25" s="596"/>
      <c r="AY25" s="596"/>
      <c r="AZ25" s="596"/>
      <c r="BA25" s="596"/>
      <c r="BB25" s="597"/>
      <c r="BC25" s="18"/>
      <c r="BD25" s="18"/>
      <c r="BE25" s="20"/>
    </row>
    <row r="26" spans="1:58" ht="15.6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20"/>
    </row>
    <row r="27" spans="1:58" ht="31.15" customHeight="1">
      <c r="A27" s="17"/>
      <c r="B27" s="18"/>
      <c r="C27" s="18"/>
      <c r="D27" s="445" t="s">
        <v>286</v>
      </c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7"/>
      <c r="AC27" s="35"/>
      <c r="AD27" s="634" t="s">
        <v>315</v>
      </c>
      <c r="AE27" s="635"/>
      <c r="AF27" s="635"/>
      <c r="AG27" s="635"/>
      <c r="AH27" s="635"/>
      <c r="AI27" s="635"/>
      <c r="AJ27" s="635"/>
      <c r="AK27" s="635"/>
      <c r="AL27" s="635"/>
      <c r="AM27" s="635"/>
      <c r="AN27" s="635"/>
      <c r="AO27" s="635"/>
      <c r="AP27" s="635"/>
      <c r="AQ27" s="635"/>
      <c r="AR27" s="635"/>
      <c r="AS27" s="635"/>
      <c r="AT27" s="635"/>
      <c r="AU27" s="635"/>
      <c r="AV27" s="635"/>
      <c r="AW27" s="635"/>
      <c r="AX27" s="635"/>
      <c r="AY27" s="635"/>
      <c r="AZ27" s="635"/>
      <c r="BA27" s="635"/>
      <c r="BB27" s="654"/>
      <c r="BC27" s="18"/>
      <c r="BD27" s="18"/>
      <c r="BE27" s="20"/>
    </row>
    <row r="28" spans="1:58" ht="15.6" customHeight="1">
      <c r="A28" s="17"/>
      <c r="B28" s="18"/>
      <c r="C28" s="18"/>
      <c r="D28" s="445" t="s">
        <v>39</v>
      </c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7"/>
      <c r="AC28" s="18"/>
      <c r="AD28" s="655"/>
      <c r="AE28" s="656"/>
      <c r="AF28" s="656"/>
      <c r="AG28" s="656"/>
      <c r="AH28" s="656"/>
      <c r="AI28" s="656"/>
      <c r="AJ28" s="656"/>
      <c r="AK28" s="656"/>
      <c r="AL28" s="656"/>
      <c r="AM28" s="656"/>
      <c r="AN28" s="656"/>
      <c r="AO28" s="656"/>
      <c r="AP28" s="656"/>
      <c r="AQ28" s="656"/>
      <c r="AR28" s="656"/>
      <c r="AS28" s="656"/>
      <c r="AT28" s="656"/>
      <c r="AU28" s="656"/>
      <c r="AV28" s="656"/>
      <c r="AW28" s="656"/>
      <c r="AX28" s="656"/>
      <c r="AY28" s="656"/>
      <c r="AZ28" s="656"/>
      <c r="BA28" s="656"/>
      <c r="BB28" s="657"/>
      <c r="BC28" s="18"/>
      <c r="BD28" s="18"/>
      <c r="BE28" s="20"/>
    </row>
    <row r="29" spans="1:58" ht="15.6" customHeight="1">
      <c r="A29" s="17"/>
      <c r="B29" s="18"/>
      <c r="C29" s="18"/>
      <c r="D29" s="451" t="str">
        <f>IF($AK$13=1,"Agente generador",IF($AK$13=3,"Agente generador","Amenaza"))</f>
        <v>Amenaza</v>
      </c>
      <c r="E29" s="451"/>
      <c r="F29" s="451"/>
      <c r="G29" s="451"/>
      <c r="H29" s="451"/>
      <c r="I29" s="451"/>
      <c r="J29" s="445" t="str">
        <f>IF($AK$13=1,"Causas",IF($AK$13=3,"Causa","Vulnerabilidad / Causa"))</f>
        <v>Vulnerabilidad / Causa</v>
      </c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7"/>
      <c r="AC29" s="18"/>
      <c r="AD29" s="445" t="s">
        <v>274</v>
      </c>
      <c r="AE29" s="446"/>
      <c r="AF29" s="446"/>
      <c r="AG29" s="446"/>
      <c r="AH29" s="446"/>
      <c r="AI29" s="446"/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  <c r="AT29" s="446"/>
      <c r="AU29" s="446"/>
      <c r="AV29" s="446"/>
      <c r="AW29" s="446"/>
      <c r="AX29" s="446"/>
      <c r="AY29" s="446"/>
      <c r="AZ29" s="446"/>
      <c r="BA29" s="446"/>
      <c r="BB29" s="447"/>
      <c r="BC29" s="18"/>
      <c r="BD29" s="18"/>
      <c r="BE29" s="20"/>
    </row>
    <row r="30" spans="1:58" ht="28.5" customHeight="1">
      <c r="A30" s="17"/>
      <c r="B30" s="18"/>
      <c r="C30" s="18"/>
      <c r="D30" s="604" t="s">
        <v>305</v>
      </c>
      <c r="E30" s="604"/>
      <c r="F30" s="604"/>
      <c r="G30" s="604"/>
      <c r="H30" s="604"/>
      <c r="I30" s="604"/>
      <c r="J30" s="651" t="s">
        <v>356</v>
      </c>
      <c r="K30" s="652"/>
      <c r="L30" s="652"/>
      <c r="M30" s="652"/>
      <c r="N30" s="652"/>
      <c r="O30" s="652"/>
      <c r="P30" s="652"/>
      <c r="Q30" s="652"/>
      <c r="R30" s="652"/>
      <c r="S30" s="652"/>
      <c r="T30" s="652"/>
      <c r="U30" s="652"/>
      <c r="V30" s="652"/>
      <c r="W30" s="652"/>
      <c r="X30" s="652"/>
      <c r="Y30" s="652"/>
      <c r="Z30" s="652"/>
      <c r="AA30" s="652"/>
      <c r="AB30" s="653"/>
      <c r="AC30" s="18"/>
      <c r="AD30" s="607" t="s">
        <v>358</v>
      </c>
      <c r="AE30" s="608"/>
      <c r="AF30" s="608"/>
      <c r="AG30" s="608"/>
      <c r="AH30" s="608"/>
      <c r="AI30" s="608"/>
      <c r="AJ30" s="608"/>
      <c r="AK30" s="608"/>
      <c r="AL30" s="608"/>
      <c r="AM30" s="608"/>
      <c r="AN30" s="608"/>
      <c r="AO30" s="608"/>
      <c r="AP30" s="608"/>
      <c r="AQ30" s="608"/>
      <c r="AR30" s="608"/>
      <c r="AS30" s="608"/>
      <c r="AT30" s="608"/>
      <c r="AU30" s="608"/>
      <c r="AV30" s="608"/>
      <c r="AW30" s="608"/>
      <c r="AX30" s="608"/>
      <c r="AY30" s="608"/>
      <c r="AZ30" s="608"/>
      <c r="BA30" s="608"/>
      <c r="BB30" s="609"/>
      <c r="BC30" s="18"/>
      <c r="BD30" s="18"/>
      <c r="BE30" s="20"/>
    </row>
    <row r="31" spans="1:58" ht="24" customHeight="1">
      <c r="A31" s="17"/>
      <c r="B31" s="18"/>
      <c r="C31" s="18"/>
      <c r="D31" s="604" t="s">
        <v>294</v>
      </c>
      <c r="E31" s="604"/>
      <c r="F31" s="604"/>
      <c r="G31" s="604"/>
      <c r="H31" s="604"/>
      <c r="I31" s="604"/>
      <c r="J31" s="607" t="s">
        <v>357</v>
      </c>
      <c r="K31" s="608"/>
      <c r="L31" s="608"/>
      <c r="M31" s="608"/>
      <c r="N31" s="608"/>
      <c r="O31" s="608"/>
      <c r="P31" s="608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9"/>
      <c r="AC31" s="18"/>
      <c r="AD31" s="607"/>
      <c r="AE31" s="608"/>
      <c r="AF31" s="608"/>
      <c r="AG31" s="608"/>
      <c r="AH31" s="608"/>
      <c r="AI31" s="608"/>
      <c r="AJ31" s="608"/>
      <c r="AK31" s="608"/>
      <c r="AL31" s="608"/>
      <c r="AM31" s="608"/>
      <c r="AN31" s="608"/>
      <c r="AO31" s="608"/>
      <c r="AP31" s="608"/>
      <c r="AQ31" s="608"/>
      <c r="AR31" s="608"/>
      <c r="AS31" s="608"/>
      <c r="AT31" s="608"/>
      <c r="AU31" s="608"/>
      <c r="AV31" s="608"/>
      <c r="AW31" s="608"/>
      <c r="AX31" s="608"/>
      <c r="AY31" s="608"/>
      <c r="AZ31" s="608"/>
      <c r="BA31" s="608"/>
      <c r="BB31" s="609"/>
      <c r="BC31" s="18"/>
      <c r="BD31" s="18"/>
      <c r="BE31" s="20"/>
    </row>
    <row r="32" spans="1:58" ht="12" customHeight="1">
      <c r="A32" s="17"/>
      <c r="B32" s="18"/>
      <c r="C32" s="18"/>
      <c r="D32" s="604"/>
      <c r="E32" s="604"/>
      <c r="F32" s="604"/>
      <c r="G32" s="604"/>
      <c r="H32" s="604"/>
      <c r="I32" s="604"/>
      <c r="J32" s="607"/>
      <c r="K32" s="608"/>
      <c r="L32" s="608"/>
      <c r="M32" s="608"/>
      <c r="N32" s="608"/>
      <c r="O32" s="608"/>
      <c r="P32" s="608"/>
      <c r="Q32" s="608"/>
      <c r="R32" s="608"/>
      <c r="S32" s="608"/>
      <c r="T32" s="608"/>
      <c r="U32" s="608"/>
      <c r="V32" s="608"/>
      <c r="W32" s="608"/>
      <c r="X32" s="608"/>
      <c r="Y32" s="608"/>
      <c r="Z32" s="608"/>
      <c r="AA32" s="608"/>
      <c r="AB32" s="609"/>
      <c r="AC32" s="18"/>
      <c r="AD32" s="607"/>
      <c r="AE32" s="608"/>
      <c r="AF32" s="608"/>
      <c r="AG32" s="608"/>
      <c r="AH32" s="608"/>
      <c r="AI32" s="608"/>
      <c r="AJ32" s="608"/>
      <c r="AK32" s="608"/>
      <c r="AL32" s="608"/>
      <c r="AM32" s="608"/>
      <c r="AN32" s="608"/>
      <c r="AO32" s="608"/>
      <c r="AP32" s="608"/>
      <c r="AQ32" s="608"/>
      <c r="AR32" s="608"/>
      <c r="AS32" s="608"/>
      <c r="AT32" s="608"/>
      <c r="AU32" s="608"/>
      <c r="AV32" s="608"/>
      <c r="AW32" s="608"/>
      <c r="AX32" s="608"/>
      <c r="AY32" s="608"/>
      <c r="AZ32" s="608"/>
      <c r="BA32" s="608"/>
      <c r="BB32" s="609"/>
      <c r="BC32" s="18"/>
      <c r="BD32" s="18"/>
      <c r="BE32" s="20"/>
    </row>
    <row r="33" spans="1:57" ht="18" customHeight="1">
      <c r="A33" s="17"/>
      <c r="B33" s="18"/>
      <c r="C33" s="18"/>
      <c r="D33" s="604"/>
      <c r="E33" s="604"/>
      <c r="F33" s="604"/>
      <c r="G33" s="604"/>
      <c r="H33" s="604"/>
      <c r="I33" s="604"/>
      <c r="J33" s="607"/>
      <c r="K33" s="608"/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9"/>
      <c r="AC33" s="18"/>
      <c r="AD33" s="607"/>
      <c r="AE33" s="608"/>
      <c r="AF33" s="608"/>
      <c r="AG33" s="608"/>
      <c r="AH33" s="608"/>
      <c r="AI33" s="608"/>
      <c r="AJ33" s="608"/>
      <c r="AK33" s="608"/>
      <c r="AL33" s="608"/>
      <c r="AM33" s="608"/>
      <c r="AN33" s="608"/>
      <c r="AO33" s="608"/>
      <c r="AP33" s="608"/>
      <c r="AQ33" s="608"/>
      <c r="AR33" s="608"/>
      <c r="AS33" s="608"/>
      <c r="AT33" s="608"/>
      <c r="AU33" s="608"/>
      <c r="AV33" s="608"/>
      <c r="AW33" s="608"/>
      <c r="AX33" s="608"/>
      <c r="AY33" s="608"/>
      <c r="AZ33" s="608"/>
      <c r="BA33" s="608"/>
      <c r="BB33" s="609"/>
      <c r="BC33" s="18"/>
      <c r="BD33" s="18"/>
      <c r="BE33" s="20"/>
    </row>
    <row r="34" spans="1:57" ht="15" customHeight="1">
      <c r="A34" s="17"/>
      <c r="B34" s="18"/>
      <c r="C34" s="18"/>
      <c r="D34" s="604"/>
      <c r="E34" s="604"/>
      <c r="F34" s="604"/>
      <c r="G34" s="604"/>
      <c r="H34" s="604"/>
      <c r="I34" s="604"/>
      <c r="J34" s="607"/>
      <c r="K34" s="608"/>
      <c r="L34" s="608"/>
      <c r="M34" s="608"/>
      <c r="N34" s="608"/>
      <c r="O34" s="608"/>
      <c r="P34" s="608"/>
      <c r="Q34" s="608"/>
      <c r="R34" s="608"/>
      <c r="S34" s="608"/>
      <c r="T34" s="608"/>
      <c r="U34" s="608"/>
      <c r="V34" s="608"/>
      <c r="W34" s="608"/>
      <c r="X34" s="608"/>
      <c r="Y34" s="608"/>
      <c r="Z34" s="608"/>
      <c r="AA34" s="608"/>
      <c r="AB34" s="609"/>
      <c r="AC34" s="18"/>
      <c r="AD34" s="607"/>
      <c r="AE34" s="608"/>
      <c r="AF34" s="608"/>
      <c r="AG34" s="608"/>
      <c r="AH34" s="608"/>
      <c r="AI34" s="608"/>
      <c r="AJ34" s="608"/>
      <c r="AK34" s="608"/>
      <c r="AL34" s="608"/>
      <c r="AM34" s="608"/>
      <c r="AN34" s="608"/>
      <c r="AO34" s="608"/>
      <c r="AP34" s="608"/>
      <c r="AQ34" s="608"/>
      <c r="AR34" s="608"/>
      <c r="AS34" s="608"/>
      <c r="AT34" s="608"/>
      <c r="AU34" s="608"/>
      <c r="AV34" s="608"/>
      <c r="AW34" s="608"/>
      <c r="AX34" s="608"/>
      <c r="AY34" s="608"/>
      <c r="AZ34" s="608"/>
      <c r="BA34" s="608"/>
      <c r="BB34" s="609"/>
      <c r="BC34" s="18"/>
      <c r="BD34" s="18"/>
      <c r="BE34" s="20"/>
    </row>
    <row r="35" spans="1:57" ht="16.5" customHeight="1">
      <c r="A35" s="17"/>
      <c r="B35" s="18"/>
      <c r="C35" s="18"/>
      <c r="D35" s="604"/>
      <c r="E35" s="604"/>
      <c r="F35" s="604"/>
      <c r="G35" s="604"/>
      <c r="H35" s="604"/>
      <c r="I35" s="604"/>
      <c r="J35" s="607"/>
      <c r="K35" s="608"/>
      <c r="L35" s="608"/>
      <c r="M35" s="608"/>
      <c r="N35" s="608"/>
      <c r="O35" s="608"/>
      <c r="P35" s="608"/>
      <c r="Q35" s="608"/>
      <c r="R35" s="608"/>
      <c r="S35" s="608"/>
      <c r="T35" s="608"/>
      <c r="U35" s="608"/>
      <c r="V35" s="608"/>
      <c r="W35" s="608"/>
      <c r="X35" s="608"/>
      <c r="Y35" s="608"/>
      <c r="Z35" s="608"/>
      <c r="AA35" s="608"/>
      <c r="AB35" s="609"/>
      <c r="AC35" s="18"/>
      <c r="AD35" s="607"/>
      <c r="AE35" s="608"/>
      <c r="AF35" s="608"/>
      <c r="AG35" s="608"/>
      <c r="AH35" s="608"/>
      <c r="AI35" s="608"/>
      <c r="AJ35" s="608"/>
      <c r="AK35" s="608"/>
      <c r="AL35" s="608"/>
      <c r="AM35" s="608"/>
      <c r="AN35" s="608"/>
      <c r="AO35" s="608"/>
      <c r="AP35" s="608"/>
      <c r="AQ35" s="608"/>
      <c r="AR35" s="608"/>
      <c r="AS35" s="608"/>
      <c r="AT35" s="608"/>
      <c r="AU35" s="608"/>
      <c r="AV35" s="608"/>
      <c r="AW35" s="608"/>
      <c r="AX35" s="608"/>
      <c r="AY35" s="608"/>
      <c r="AZ35" s="608"/>
      <c r="BA35" s="608"/>
      <c r="BB35" s="609"/>
      <c r="BC35" s="18"/>
      <c r="BD35" s="18"/>
      <c r="BE35" s="20"/>
    </row>
    <row r="36" spans="1:57" ht="15.6" customHeight="1">
      <c r="A36" s="17"/>
      <c r="B36" s="18"/>
      <c r="C36" s="18"/>
      <c r="D36" s="604"/>
      <c r="E36" s="604"/>
      <c r="F36" s="604"/>
      <c r="G36" s="604"/>
      <c r="H36" s="604"/>
      <c r="I36" s="604"/>
      <c r="J36" s="607"/>
      <c r="K36" s="608"/>
      <c r="L36" s="608"/>
      <c r="M36" s="608"/>
      <c r="N36" s="608"/>
      <c r="O36" s="608"/>
      <c r="P36" s="608"/>
      <c r="Q36" s="608"/>
      <c r="R36" s="608"/>
      <c r="S36" s="608"/>
      <c r="T36" s="608"/>
      <c r="U36" s="608"/>
      <c r="V36" s="608"/>
      <c r="W36" s="608"/>
      <c r="X36" s="608"/>
      <c r="Y36" s="608"/>
      <c r="Z36" s="608"/>
      <c r="AA36" s="608"/>
      <c r="AB36" s="609"/>
      <c r="AC36" s="18"/>
      <c r="AD36" s="607"/>
      <c r="AE36" s="608"/>
      <c r="AF36" s="608"/>
      <c r="AG36" s="608"/>
      <c r="AH36" s="608"/>
      <c r="AI36" s="608"/>
      <c r="AJ36" s="608"/>
      <c r="AK36" s="608"/>
      <c r="AL36" s="608"/>
      <c r="AM36" s="608"/>
      <c r="AN36" s="608"/>
      <c r="AO36" s="608"/>
      <c r="AP36" s="608"/>
      <c r="AQ36" s="608"/>
      <c r="AR36" s="608"/>
      <c r="AS36" s="608"/>
      <c r="AT36" s="608"/>
      <c r="AU36" s="608"/>
      <c r="AV36" s="608"/>
      <c r="AW36" s="608"/>
      <c r="AX36" s="608"/>
      <c r="AY36" s="608"/>
      <c r="AZ36" s="608"/>
      <c r="BA36" s="608"/>
      <c r="BB36" s="609"/>
      <c r="BC36" s="18"/>
      <c r="BD36" s="18"/>
      <c r="BE36" s="20"/>
    </row>
    <row r="37" spans="1:57" ht="19.5" customHeight="1">
      <c r="A37" s="17"/>
      <c r="B37" s="18"/>
      <c r="C37" s="18"/>
      <c r="D37" s="604"/>
      <c r="E37" s="604"/>
      <c r="F37" s="604"/>
      <c r="G37" s="604"/>
      <c r="H37" s="604"/>
      <c r="I37" s="604"/>
      <c r="J37" s="607"/>
      <c r="K37" s="608"/>
      <c r="L37" s="608"/>
      <c r="M37" s="608"/>
      <c r="N37" s="608"/>
      <c r="O37" s="608"/>
      <c r="P37" s="608"/>
      <c r="Q37" s="608"/>
      <c r="R37" s="608"/>
      <c r="S37" s="608"/>
      <c r="T37" s="608"/>
      <c r="U37" s="608"/>
      <c r="V37" s="608"/>
      <c r="W37" s="608"/>
      <c r="X37" s="608"/>
      <c r="Y37" s="608"/>
      <c r="Z37" s="608"/>
      <c r="AA37" s="608"/>
      <c r="AB37" s="609"/>
      <c r="AC37" s="18"/>
      <c r="AD37" s="607"/>
      <c r="AE37" s="608"/>
      <c r="AF37" s="608"/>
      <c r="AG37" s="608"/>
      <c r="AH37" s="608"/>
      <c r="AI37" s="608"/>
      <c r="AJ37" s="608"/>
      <c r="AK37" s="608"/>
      <c r="AL37" s="608"/>
      <c r="AM37" s="608"/>
      <c r="AN37" s="608"/>
      <c r="AO37" s="608"/>
      <c r="AP37" s="608"/>
      <c r="AQ37" s="608"/>
      <c r="AR37" s="608"/>
      <c r="AS37" s="608"/>
      <c r="AT37" s="608"/>
      <c r="AU37" s="608"/>
      <c r="AV37" s="608"/>
      <c r="AW37" s="608"/>
      <c r="AX37" s="608"/>
      <c r="AY37" s="608"/>
      <c r="AZ37" s="608"/>
      <c r="BA37" s="608"/>
      <c r="BB37" s="609"/>
      <c r="BC37" s="18"/>
      <c r="BD37" s="18"/>
      <c r="BE37" s="20"/>
    </row>
    <row r="38" spans="1:57" ht="15.6" customHeight="1">
      <c r="A38" s="17"/>
      <c r="B38" s="18"/>
      <c r="C38" s="18"/>
      <c r="D38" s="604"/>
      <c r="E38" s="604"/>
      <c r="F38" s="604"/>
      <c r="G38" s="604"/>
      <c r="H38" s="604"/>
      <c r="I38" s="604"/>
      <c r="J38" s="607"/>
      <c r="K38" s="608"/>
      <c r="L38" s="608"/>
      <c r="M38" s="608"/>
      <c r="N38" s="608"/>
      <c r="O38" s="608"/>
      <c r="P38" s="608"/>
      <c r="Q38" s="608"/>
      <c r="R38" s="608"/>
      <c r="S38" s="608"/>
      <c r="T38" s="608"/>
      <c r="U38" s="608"/>
      <c r="V38" s="608"/>
      <c r="W38" s="608"/>
      <c r="X38" s="608"/>
      <c r="Y38" s="608"/>
      <c r="Z38" s="608"/>
      <c r="AA38" s="608"/>
      <c r="AB38" s="609"/>
      <c r="AC38" s="18"/>
      <c r="AD38" s="607"/>
      <c r="AE38" s="608"/>
      <c r="AF38" s="608"/>
      <c r="AG38" s="608"/>
      <c r="AH38" s="608"/>
      <c r="AI38" s="608"/>
      <c r="AJ38" s="608"/>
      <c r="AK38" s="608"/>
      <c r="AL38" s="608"/>
      <c r="AM38" s="608"/>
      <c r="AN38" s="608"/>
      <c r="AO38" s="608"/>
      <c r="AP38" s="608"/>
      <c r="AQ38" s="608"/>
      <c r="AR38" s="608"/>
      <c r="AS38" s="608"/>
      <c r="AT38" s="608"/>
      <c r="AU38" s="608"/>
      <c r="AV38" s="608"/>
      <c r="AW38" s="608"/>
      <c r="AX38" s="608"/>
      <c r="AY38" s="608"/>
      <c r="AZ38" s="608"/>
      <c r="BA38" s="608"/>
      <c r="BB38" s="609"/>
      <c r="BC38" s="18"/>
      <c r="BD38" s="18"/>
      <c r="BE38" s="20"/>
    </row>
    <row r="39" spans="1:57" ht="15.6" customHeight="1">
      <c r="A39" s="17"/>
      <c r="B39" s="18"/>
      <c r="C39" s="18"/>
      <c r="D39" s="604"/>
      <c r="E39" s="604"/>
      <c r="F39" s="604"/>
      <c r="G39" s="604"/>
      <c r="H39" s="604"/>
      <c r="I39" s="604"/>
      <c r="J39" s="607"/>
      <c r="K39" s="608"/>
      <c r="L39" s="608"/>
      <c r="M39" s="608"/>
      <c r="N39" s="608"/>
      <c r="O39" s="608"/>
      <c r="P39" s="608"/>
      <c r="Q39" s="608"/>
      <c r="R39" s="608"/>
      <c r="S39" s="608"/>
      <c r="T39" s="608"/>
      <c r="U39" s="608"/>
      <c r="V39" s="608"/>
      <c r="W39" s="608"/>
      <c r="X39" s="608"/>
      <c r="Y39" s="608"/>
      <c r="Z39" s="608"/>
      <c r="AA39" s="608"/>
      <c r="AB39" s="609"/>
      <c r="AC39" s="18"/>
      <c r="AD39" s="607"/>
      <c r="AE39" s="608"/>
      <c r="AF39" s="608"/>
      <c r="AG39" s="608"/>
      <c r="AH39" s="608"/>
      <c r="AI39" s="608"/>
      <c r="AJ39" s="608"/>
      <c r="AK39" s="608"/>
      <c r="AL39" s="608"/>
      <c r="AM39" s="608"/>
      <c r="AN39" s="608"/>
      <c r="AO39" s="608"/>
      <c r="AP39" s="608"/>
      <c r="AQ39" s="608"/>
      <c r="AR39" s="608"/>
      <c r="AS39" s="608"/>
      <c r="AT39" s="608"/>
      <c r="AU39" s="608"/>
      <c r="AV39" s="608"/>
      <c r="AW39" s="608"/>
      <c r="AX39" s="608"/>
      <c r="AY39" s="608"/>
      <c r="AZ39" s="608"/>
      <c r="BA39" s="608"/>
      <c r="BB39" s="609"/>
      <c r="BC39" s="18"/>
      <c r="BD39" s="18"/>
      <c r="BE39" s="20"/>
    </row>
    <row r="40" spans="1:57" ht="15.6" customHeight="1">
      <c r="A40" s="17"/>
      <c r="B40" s="18"/>
      <c r="C40" s="18"/>
      <c r="D40" s="648" t="s">
        <v>42</v>
      </c>
      <c r="E40" s="649"/>
      <c r="F40" s="649"/>
      <c r="G40" s="649"/>
      <c r="H40" s="649"/>
      <c r="I40" s="649"/>
      <c r="J40" s="649"/>
      <c r="K40" s="649"/>
      <c r="L40" s="649"/>
      <c r="M40" s="649"/>
      <c r="N40" s="649"/>
      <c r="O40" s="649"/>
      <c r="P40" s="649"/>
      <c r="Q40" s="649"/>
      <c r="R40" s="649"/>
      <c r="S40" s="649"/>
      <c r="T40" s="649"/>
      <c r="U40" s="649"/>
      <c r="V40" s="649"/>
      <c r="W40" s="649"/>
      <c r="X40" s="649"/>
      <c r="Y40" s="649"/>
      <c r="Z40" s="649"/>
      <c r="AA40" s="649"/>
      <c r="AB40" s="650"/>
      <c r="AC40" s="18"/>
      <c r="AD40" s="36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37"/>
      <c r="BC40" s="18"/>
      <c r="BD40" s="18"/>
      <c r="BE40" s="20"/>
    </row>
    <row r="41" spans="1:57" ht="15.6" customHeight="1">
      <c r="A41" s="17"/>
      <c r="B41" s="18"/>
      <c r="C41" s="18"/>
      <c r="D41" s="451" t="str">
        <f>IF($AK$13=1,"Agente generador",IF($AK$13=3,"Agente generador","Amenaza"))</f>
        <v>Amenaza</v>
      </c>
      <c r="E41" s="451"/>
      <c r="F41" s="451"/>
      <c r="G41" s="451"/>
      <c r="H41" s="451"/>
      <c r="I41" s="451"/>
      <c r="J41" s="445" t="str">
        <f>IF($AK$13=1,"Causas",IF($AK$13=3,"Causa","Vulnerabilidad"))</f>
        <v>Vulnerabilidad</v>
      </c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6"/>
      <c r="Y41" s="446"/>
      <c r="Z41" s="446"/>
      <c r="AA41" s="446"/>
      <c r="AB41" s="447"/>
      <c r="AC41" s="18"/>
      <c r="AD41" s="445" t="s">
        <v>274</v>
      </c>
      <c r="AE41" s="446"/>
      <c r="AF41" s="446"/>
      <c r="AG41" s="446"/>
      <c r="AH41" s="446"/>
      <c r="AI41" s="446"/>
      <c r="AJ41" s="446"/>
      <c r="AK41" s="446"/>
      <c r="AL41" s="446"/>
      <c r="AM41" s="446"/>
      <c r="AN41" s="446"/>
      <c r="AO41" s="446"/>
      <c r="AP41" s="446"/>
      <c r="AQ41" s="446"/>
      <c r="AR41" s="446"/>
      <c r="AS41" s="446"/>
      <c r="AT41" s="446"/>
      <c r="AU41" s="446"/>
      <c r="AV41" s="446"/>
      <c r="AW41" s="446"/>
      <c r="AX41" s="446"/>
      <c r="AY41" s="446"/>
      <c r="AZ41" s="446"/>
      <c r="BA41" s="446"/>
      <c r="BB41" s="447"/>
      <c r="BC41" s="18"/>
      <c r="BD41" s="18"/>
      <c r="BE41" s="20"/>
    </row>
    <row r="42" spans="1:57" ht="15.6" customHeight="1">
      <c r="A42" s="17"/>
      <c r="B42" s="18"/>
      <c r="C42" s="18"/>
      <c r="D42" s="604"/>
      <c r="E42" s="604"/>
      <c r="F42" s="604"/>
      <c r="G42" s="604"/>
      <c r="H42" s="604"/>
      <c r="I42" s="604"/>
      <c r="J42" s="607"/>
      <c r="K42" s="608"/>
      <c r="L42" s="608"/>
      <c r="M42" s="608"/>
      <c r="N42" s="608"/>
      <c r="O42" s="608"/>
      <c r="P42" s="608"/>
      <c r="Q42" s="608"/>
      <c r="R42" s="608"/>
      <c r="S42" s="608"/>
      <c r="T42" s="608"/>
      <c r="U42" s="608"/>
      <c r="V42" s="608"/>
      <c r="W42" s="608"/>
      <c r="X42" s="608"/>
      <c r="Y42" s="608"/>
      <c r="Z42" s="608"/>
      <c r="AA42" s="608"/>
      <c r="AB42" s="609"/>
      <c r="AC42" s="18"/>
      <c r="AD42" s="607"/>
      <c r="AE42" s="608"/>
      <c r="AF42" s="608"/>
      <c r="AG42" s="608"/>
      <c r="AH42" s="608"/>
      <c r="AI42" s="608"/>
      <c r="AJ42" s="608"/>
      <c r="AK42" s="608"/>
      <c r="AL42" s="608"/>
      <c r="AM42" s="608"/>
      <c r="AN42" s="608"/>
      <c r="AO42" s="608"/>
      <c r="AP42" s="608"/>
      <c r="AQ42" s="608"/>
      <c r="AR42" s="608"/>
      <c r="AS42" s="608"/>
      <c r="AT42" s="608"/>
      <c r="AU42" s="608"/>
      <c r="AV42" s="608"/>
      <c r="AW42" s="608"/>
      <c r="AX42" s="608"/>
      <c r="AY42" s="608"/>
      <c r="AZ42" s="608"/>
      <c r="BA42" s="608"/>
      <c r="BB42" s="609"/>
      <c r="BC42" s="18"/>
      <c r="BD42" s="18"/>
      <c r="BE42" s="20"/>
    </row>
    <row r="43" spans="1:57" ht="15.6" customHeight="1">
      <c r="A43" s="17"/>
      <c r="B43" s="18"/>
      <c r="C43" s="18"/>
      <c r="D43" s="604"/>
      <c r="E43" s="604"/>
      <c r="F43" s="604"/>
      <c r="G43" s="604"/>
      <c r="H43" s="604"/>
      <c r="I43" s="604"/>
      <c r="J43" s="607"/>
      <c r="K43" s="608"/>
      <c r="L43" s="608"/>
      <c r="M43" s="608"/>
      <c r="N43" s="608"/>
      <c r="O43" s="608"/>
      <c r="P43" s="608"/>
      <c r="Q43" s="608"/>
      <c r="R43" s="608"/>
      <c r="S43" s="608"/>
      <c r="T43" s="608"/>
      <c r="U43" s="608"/>
      <c r="V43" s="608"/>
      <c r="W43" s="608"/>
      <c r="X43" s="608"/>
      <c r="Y43" s="608"/>
      <c r="Z43" s="608"/>
      <c r="AA43" s="608"/>
      <c r="AB43" s="609"/>
      <c r="AC43" s="18"/>
      <c r="AD43" s="607"/>
      <c r="AE43" s="608"/>
      <c r="AF43" s="608"/>
      <c r="AG43" s="608"/>
      <c r="AH43" s="608"/>
      <c r="AI43" s="608"/>
      <c r="AJ43" s="608"/>
      <c r="AK43" s="608"/>
      <c r="AL43" s="608"/>
      <c r="AM43" s="608"/>
      <c r="AN43" s="608"/>
      <c r="AO43" s="608"/>
      <c r="AP43" s="608"/>
      <c r="AQ43" s="608"/>
      <c r="AR43" s="608"/>
      <c r="AS43" s="608"/>
      <c r="AT43" s="608"/>
      <c r="AU43" s="608"/>
      <c r="AV43" s="608"/>
      <c r="AW43" s="608"/>
      <c r="AX43" s="608"/>
      <c r="AY43" s="608"/>
      <c r="AZ43" s="608"/>
      <c r="BA43" s="608"/>
      <c r="BB43" s="609"/>
      <c r="BC43" s="18"/>
      <c r="BD43" s="18"/>
      <c r="BE43" s="20"/>
    </row>
    <row r="44" spans="1:57" ht="15.6" customHeight="1">
      <c r="A44" s="17"/>
      <c r="B44" s="18"/>
      <c r="C44" s="18"/>
      <c r="D44" s="604"/>
      <c r="E44" s="604"/>
      <c r="F44" s="604"/>
      <c r="G44" s="604"/>
      <c r="H44" s="604"/>
      <c r="I44" s="604"/>
      <c r="J44" s="607"/>
      <c r="K44" s="608"/>
      <c r="L44" s="608"/>
      <c r="M44" s="608"/>
      <c r="N44" s="608"/>
      <c r="O44" s="608"/>
      <c r="P44" s="608"/>
      <c r="Q44" s="608"/>
      <c r="R44" s="608"/>
      <c r="S44" s="608"/>
      <c r="T44" s="608"/>
      <c r="U44" s="608"/>
      <c r="V44" s="608"/>
      <c r="W44" s="608"/>
      <c r="X44" s="608"/>
      <c r="Y44" s="608"/>
      <c r="Z44" s="608"/>
      <c r="AA44" s="608"/>
      <c r="AB44" s="609"/>
      <c r="AC44" s="18"/>
      <c r="AD44" s="607"/>
      <c r="AE44" s="608"/>
      <c r="AF44" s="608"/>
      <c r="AG44" s="608"/>
      <c r="AH44" s="608"/>
      <c r="AI44" s="608"/>
      <c r="AJ44" s="608"/>
      <c r="AK44" s="608"/>
      <c r="AL44" s="608"/>
      <c r="AM44" s="608"/>
      <c r="AN44" s="608"/>
      <c r="AO44" s="608"/>
      <c r="AP44" s="608"/>
      <c r="AQ44" s="608"/>
      <c r="AR44" s="608"/>
      <c r="AS44" s="608"/>
      <c r="AT44" s="608"/>
      <c r="AU44" s="608"/>
      <c r="AV44" s="608"/>
      <c r="AW44" s="608"/>
      <c r="AX44" s="608"/>
      <c r="AY44" s="608"/>
      <c r="AZ44" s="608"/>
      <c r="BA44" s="608"/>
      <c r="BB44" s="609"/>
      <c r="BC44" s="18"/>
      <c r="BD44" s="18"/>
      <c r="BE44" s="20"/>
    </row>
    <row r="45" spans="1:57" ht="15.6" customHeight="1">
      <c r="A45" s="17"/>
      <c r="B45" s="18"/>
      <c r="C45" s="18"/>
      <c r="D45" s="604"/>
      <c r="E45" s="604"/>
      <c r="F45" s="604"/>
      <c r="G45" s="604"/>
      <c r="H45" s="604"/>
      <c r="I45" s="604"/>
      <c r="J45" s="607"/>
      <c r="K45" s="608"/>
      <c r="L45" s="608"/>
      <c r="M45" s="608"/>
      <c r="N45" s="608"/>
      <c r="O45" s="608"/>
      <c r="P45" s="608"/>
      <c r="Q45" s="608"/>
      <c r="R45" s="608"/>
      <c r="S45" s="608"/>
      <c r="T45" s="608"/>
      <c r="U45" s="608"/>
      <c r="V45" s="608"/>
      <c r="W45" s="608"/>
      <c r="X45" s="608"/>
      <c r="Y45" s="608"/>
      <c r="Z45" s="608"/>
      <c r="AA45" s="608"/>
      <c r="AB45" s="609"/>
      <c r="AC45" s="18"/>
      <c r="AD45" s="607"/>
      <c r="AE45" s="608"/>
      <c r="AF45" s="608"/>
      <c r="AG45" s="608"/>
      <c r="AH45" s="608"/>
      <c r="AI45" s="608"/>
      <c r="AJ45" s="608"/>
      <c r="AK45" s="608"/>
      <c r="AL45" s="608"/>
      <c r="AM45" s="608"/>
      <c r="AN45" s="608"/>
      <c r="AO45" s="608"/>
      <c r="AP45" s="608"/>
      <c r="AQ45" s="608"/>
      <c r="AR45" s="608"/>
      <c r="AS45" s="608"/>
      <c r="AT45" s="608"/>
      <c r="AU45" s="608"/>
      <c r="AV45" s="608"/>
      <c r="AW45" s="608"/>
      <c r="AX45" s="608"/>
      <c r="AY45" s="608"/>
      <c r="AZ45" s="608"/>
      <c r="BA45" s="608"/>
      <c r="BB45" s="609"/>
      <c r="BC45" s="18"/>
      <c r="BD45" s="18"/>
      <c r="BE45" s="20"/>
    </row>
    <row r="46" spans="1:57" ht="15.6" customHeight="1">
      <c r="A46" s="17"/>
      <c r="B46" s="18"/>
      <c r="C46" s="18"/>
      <c r="D46" s="604"/>
      <c r="E46" s="604"/>
      <c r="F46" s="604"/>
      <c r="G46" s="604"/>
      <c r="H46" s="604"/>
      <c r="I46" s="604"/>
      <c r="J46" s="607"/>
      <c r="K46" s="608"/>
      <c r="L46" s="608"/>
      <c r="M46" s="608"/>
      <c r="N46" s="608"/>
      <c r="O46" s="608"/>
      <c r="P46" s="608"/>
      <c r="Q46" s="608"/>
      <c r="R46" s="608"/>
      <c r="S46" s="608"/>
      <c r="T46" s="608"/>
      <c r="U46" s="608"/>
      <c r="V46" s="608"/>
      <c r="W46" s="608"/>
      <c r="X46" s="608"/>
      <c r="Y46" s="608"/>
      <c r="Z46" s="608"/>
      <c r="AA46" s="608"/>
      <c r="AB46" s="609"/>
      <c r="AC46" s="18"/>
      <c r="AD46" s="607"/>
      <c r="AE46" s="608"/>
      <c r="AF46" s="608"/>
      <c r="AG46" s="608"/>
      <c r="AH46" s="608"/>
      <c r="AI46" s="608"/>
      <c r="AJ46" s="608"/>
      <c r="AK46" s="608"/>
      <c r="AL46" s="608"/>
      <c r="AM46" s="608"/>
      <c r="AN46" s="608"/>
      <c r="AO46" s="608"/>
      <c r="AP46" s="608"/>
      <c r="AQ46" s="608"/>
      <c r="AR46" s="608"/>
      <c r="AS46" s="608"/>
      <c r="AT46" s="608"/>
      <c r="AU46" s="608"/>
      <c r="AV46" s="608"/>
      <c r="AW46" s="608"/>
      <c r="AX46" s="608"/>
      <c r="AY46" s="608"/>
      <c r="AZ46" s="608"/>
      <c r="BA46" s="608"/>
      <c r="BB46" s="609"/>
      <c r="BC46" s="18"/>
      <c r="BD46" s="18"/>
      <c r="BE46" s="20"/>
    </row>
    <row r="47" spans="1:57" ht="15.6" customHeight="1">
      <c r="A47" s="17"/>
      <c r="B47" s="18"/>
      <c r="C47" s="18"/>
      <c r="D47" s="604"/>
      <c r="E47" s="604"/>
      <c r="F47" s="604"/>
      <c r="G47" s="604"/>
      <c r="H47" s="604"/>
      <c r="I47" s="604"/>
      <c r="J47" s="607"/>
      <c r="K47" s="608"/>
      <c r="L47" s="608"/>
      <c r="M47" s="608"/>
      <c r="N47" s="608"/>
      <c r="O47" s="608"/>
      <c r="P47" s="608"/>
      <c r="Q47" s="608"/>
      <c r="R47" s="608"/>
      <c r="S47" s="608"/>
      <c r="T47" s="608"/>
      <c r="U47" s="608"/>
      <c r="V47" s="608"/>
      <c r="W47" s="608"/>
      <c r="X47" s="608"/>
      <c r="Y47" s="608"/>
      <c r="Z47" s="608"/>
      <c r="AA47" s="608"/>
      <c r="AB47" s="609"/>
      <c r="AC47" s="18"/>
      <c r="AD47" s="607"/>
      <c r="AE47" s="608"/>
      <c r="AF47" s="608"/>
      <c r="AG47" s="608"/>
      <c r="AH47" s="608"/>
      <c r="AI47" s="608"/>
      <c r="AJ47" s="608"/>
      <c r="AK47" s="608"/>
      <c r="AL47" s="608"/>
      <c r="AM47" s="608"/>
      <c r="AN47" s="608"/>
      <c r="AO47" s="608"/>
      <c r="AP47" s="608"/>
      <c r="AQ47" s="608"/>
      <c r="AR47" s="608"/>
      <c r="AS47" s="608"/>
      <c r="AT47" s="608"/>
      <c r="AU47" s="608"/>
      <c r="AV47" s="608"/>
      <c r="AW47" s="608"/>
      <c r="AX47" s="608"/>
      <c r="AY47" s="608"/>
      <c r="AZ47" s="608"/>
      <c r="BA47" s="608"/>
      <c r="BB47" s="609"/>
      <c r="BC47" s="18"/>
      <c r="BD47" s="18"/>
      <c r="BE47" s="20"/>
    </row>
    <row r="48" spans="1:57" ht="15" customHeight="1">
      <c r="A48" s="17"/>
      <c r="B48" s="18"/>
      <c r="C48" s="18"/>
      <c r="D48" s="604"/>
      <c r="E48" s="604"/>
      <c r="F48" s="604"/>
      <c r="G48" s="604"/>
      <c r="H48" s="604"/>
      <c r="I48" s="604"/>
      <c r="J48" s="607"/>
      <c r="K48" s="608"/>
      <c r="L48" s="608"/>
      <c r="M48" s="608"/>
      <c r="N48" s="608"/>
      <c r="O48" s="608"/>
      <c r="P48" s="608"/>
      <c r="Q48" s="608"/>
      <c r="R48" s="608"/>
      <c r="S48" s="608"/>
      <c r="T48" s="608"/>
      <c r="U48" s="608"/>
      <c r="V48" s="608"/>
      <c r="W48" s="608"/>
      <c r="X48" s="608"/>
      <c r="Y48" s="608"/>
      <c r="Z48" s="608"/>
      <c r="AA48" s="608"/>
      <c r="AB48" s="609"/>
      <c r="AC48" s="18"/>
      <c r="AD48" s="607"/>
      <c r="AE48" s="608"/>
      <c r="AF48" s="608"/>
      <c r="AG48" s="608"/>
      <c r="AH48" s="608"/>
      <c r="AI48" s="608"/>
      <c r="AJ48" s="608"/>
      <c r="AK48" s="608"/>
      <c r="AL48" s="608"/>
      <c r="AM48" s="608"/>
      <c r="AN48" s="608"/>
      <c r="AO48" s="608"/>
      <c r="AP48" s="608"/>
      <c r="AQ48" s="608"/>
      <c r="AR48" s="608"/>
      <c r="AS48" s="608"/>
      <c r="AT48" s="608"/>
      <c r="AU48" s="608"/>
      <c r="AV48" s="608"/>
      <c r="AW48" s="608"/>
      <c r="AX48" s="608"/>
      <c r="AY48" s="608"/>
      <c r="AZ48" s="608"/>
      <c r="BA48" s="608"/>
      <c r="BB48" s="609"/>
      <c r="BC48" s="18"/>
      <c r="BD48" s="18"/>
      <c r="BE48" s="20"/>
    </row>
    <row r="49" spans="1:74" ht="15" customHeight="1">
      <c r="A49" s="17"/>
      <c r="B49" s="18"/>
      <c r="C49" s="18"/>
      <c r="D49" s="604"/>
      <c r="E49" s="604"/>
      <c r="F49" s="604"/>
      <c r="G49" s="604"/>
      <c r="H49" s="604"/>
      <c r="I49" s="604"/>
      <c r="J49" s="607"/>
      <c r="K49" s="608"/>
      <c r="L49" s="608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8"/>
      <c r="X49" s="608"/>
      <c r="Y49" s="608"/>
      <c r="Z49" s="608"/>
      <c r="AA49" s="608"/>
      <c r="AB49" s="609"/>
      <c r="AC49" s="18"/>
      <c r="AD49" s="607"/>
      <c r="AE49" s="608"/>
      <c r="AF49" s="608"/>
      <c r="AG49" s="608"/>
      <c r="AH49" s="608"/>
      <c r="AI49" s="608"/>
      <c r="AJ49" s="608"/>
      <c r="AK49" s="608"/>
      <c r="AL49" s="608"/>
      <c r="AM49" s="608"/>
      <c r="AN49" s="608"/>
      <c r="AO49" s="608"/>
      <c r="AP49" s="608"/>
      <c r="AQ49" s="608"/>
      <c r="AR49" s="608"/>
      <c r="AS49" s="608"/>
      <c r="AT49" s="608"/>
      <c r="AU49" s="608"/>
      <c r="AV49" s="608"/>
      <c r="AW49" s="608"/>
      <c r="AX49" s="608"/>
      <c r="AY49" s="608"/>
      <c r="AZ49" s="608"/>
      <c r="BA49" s="608"/>
      <c r="BB49" s="609"/>
      <c r="BC49" s="18"/>
      <c r="BD49" s="18"/>
      <c r="BE49" s="20"/>
    </row>
    <row r="50" spans="1:74" ht="15" customHeight="1">
      <c r="A50" s="17"/>
      <c r="B50" s="18"/>
      <c r="C50" s="18"/>
      <c r="D50" s="604"/>
      <c r="E50" s="604"/>
      <c r="F50" s="604"/>
      <c r="G50" s="604"/>
      <c r="H50" s="604"/>
      <c r="I50" s="604"/>
      <c r="J50" s="607"/>
      <c r="K50" s="608"/>
      <c r="L50" s="608"/>
      <c r="M50" s="608"/>
      <c r="N50" s="608"/>
      <c r="O50" s="608"/>
      <c r="P50" s="608"/>
      <c r="Q50" s="608"/>
      <c r="R50" s="608"/>
      <c r="S50" s="608"/>
      <c r="T50" s="608"/>
      <c r="U50" s="608"/>
      <c r="V50" s="608"/>
      <c r="W50" s="608"/>
      <c r="X50" s="608"/>
      <c r="Y50" s="608"/>
      <c r="Z50" s="608"/>
      <c r="AA50" s="608"/>
      <c r="AB50" s="609"/>
      <c r="AC50" s="18"/>
      <c r="AD50" s="607"/>
      <c r="AE50" s="608"/>
      <c r="AF50" s="608"/>
      <c r="AG50" s="608"/>
      <c r="AH50" s="608"/>
      <c r="AI50" s="608"/>
      <c r="AJ50" s="608"/>
      <c r="AK50" s="608"/>
      <c r="AL50" s="608"/>
      <c r="AM50" s="608"/>
      <c r="AN50" s="608"/>
      <c r="AO50" s="608"/>
      <c r="AP50" s="608"/>
      <c r="AQ50" s="608"/>
      <c r="AR50" s="608"/>
      <c r="AS50" s="608"/>
      <c r="AT50" s="608"/>
      <c r="AU50" s="608"/>
      <c r="AV50" s="608"/>
      <c r="AW50" s="608"/>
      <c r="AX50" s="608"/>
      <c r="AY50" s="608"/>
      <c r="AZ50" s="608"/>
      <c r="BA50" s="608"/>
      <c r="BB50" s="609"/>
      <c r="BC50" s="18"/>
      <c r="BD50" s="18"/>
      <c r="BE50" s="20"/>
      <c r="BP50" s="18"/>
      <c r="BQ50" s="18"/>
      <c r="BR50" s="18"/>
      <c r="BS50" s="18"/>
      <c r="BT50" s="18"/>
      <c r="BU50" s="18"/>
      <c r="BV50" s="18"/>
    </row>
    <row r="51" spans="1:74" ht="15" customHeight="1" thickBot="1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20"/>
      <c r="BL51" s="175"/>
      <c r="BM51" s="175"/>
      <c r="BN51" s="175"/>
      <c r="BO51" s="175"/>
      <c r="BP51" s="18"/>
      <c r="BQ51" s="18"/>
      <c r="BR51" s="18"/>
      <c r="BS51" s="18"/>
      <c r="BT51" s="18"/>
      <c r="BU51" s="18"/>
      <c r="BV51" s="18"/>
    </row>
    <row r="52" spans="1:74" ht="32.450000000000003" customHeight="1" thickBot="1">
      <c r="A52" s="624" t="s">
        <v>49</v>
      </c>
      <c r="B52" s="625"/>
      <c r="C52" s="625"/>
      <c r="D52" s="625"/>
      <c r="E52" s="625"/>
      <c r="F52" s="625"/>
      <c r="G52" s="625"/>
      <c r="H52" s="625"/>
      <c r="I52" s="625"/>
      <c r="J52" s="626"/>
      <c r="K52" s="30"/>
      <c r="L52" s="30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6"/>
      <c r="BK52" s="582" t="s">
        <v>106</v>
      </c>
      <c r="BL52" s="582"/>
      <c r="BM52" s="582"/>
      <c r="BN52" s="175"/>
      <c r="BO52" s="175"/>
      <c r="BP52" s="18"/>
      <c r="BQ52" s="18"/>
      <c r="BR52" s="18"/>
      <c r="BS52" s="18"/>
      <c r="BT52" s="18"/>
      <c r="BU52" s="18"/>
      <c r="BV52" s="18"/>
    </row>
    <row r="53" spans="1:74" ht="15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48" t="s">
        <v>53</v>
      </c>
      <c r="AA53" s="448"/>
      <c r="AB53" s="448"/>
      <c r="AC53" s="448"/>
      <c r="AD53" s="448"/>
      <c r="AE53" s="448"/>
      <c r="AF53" s="448"/>
      <c r="AG53" s="448"/>
      <c r="AH53" s="448"/>
      <c r="AI53" s="448"/>
      <c r="AJ53" s="448"/>
      <c r="AK53" s="44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20"/>
      <c r="BK53" s="582"/>
      <c r="BL53" s="582"/>
      <c r="BM53" s="582"/>
      <c r="BN53" s="175"/>
      <c r="BP53" s="614"/>
      <c r="BQ53" s="614"/>
      <c r="BR53" s="18"/>
      <c r="BS53" s="18"/>
      <c r="BT53" s="18"/>
      <c r="BU53" s="18"/>
      <c r="BV53" s="18"/>
    </row>
    <row r="54" spans="1:74" ht="14.45" customHeight="1">
      <c r="A54" s="17"/>
      <c r="B54" s="18"/>
      <c r="C54" s="18"/>
      <c r="D54" s="449"/>
      <c r="E54" s="449"/>
      <c r="F54" s="449"/>
      <c r="G54" s="449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31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20"/>
      <c r="BK54" s="9" t="s">
        <v>82</v>
      </c>
      <c r="BL54" s="38">
        <f>F72</f>
        <v>1</v>
      </c>
      <c r="BM54" s="38" t="str">
        <f>IF(I56=Datos!Y2,Datos!Q2,IF(I56=Datos!Y3,Datos!Q3,IF(Riesgo1!I48=Datos!Y4,Datos!Q4,IF(I56=Datos!Y5,Datos!Q5,Datos!Q6))))</f>
        <v>Casi seguro(5)</v>
      </c>
      <c r="BP54" s="614"/>
      <c r="BQ54" s="614"/>
      <c r="BR54" s="18"/>
      <c r="BS54" s="18"/>
      <c r="BT54" s="18"/>
      <c r="BU54" s="18"/>
      <c r="BV54" s="18"/>
    </row>
    <row r="55" spans="1:74" ht="14.45" customHeight="1">
      <c r="A55" s="613" t="s">
        <v>351</v>
      </c>
      <c r="B55" s="449"/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18"/>
      <c r="Z55" s="18"/>
      <c r="AA55" s="18"/>
      <c r="AB55" s="641" t="s">
        <v>52</v>
      </c>
      <c r="AC55" s="642"/>
      <c r="AD55" s="642"/>
      <c r="AE55" s="642"/>
      <c r="AF55" s="642"/>
      <c r="AG55" s="642"/>
      <c r="AH55" s="642"/>
      <c r="AI55" s="642"/>
      <c r="AJ55" s="642"/>
      <c r="AK55" s="643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20"/>
      <c r="BK55" s="9" t="s">
        <v>81</v>
      </c>
      <c r="BL55" s="38" t="e">
        <f>IF(AK13=1,VLOOKUP(J69,Datos!N:AE,18,0),VLOOKUP(I66,Datos!P:AE,16,0))</f>
        <v>#N/A</v>
      </c>
      <c r="BM55" s="38" t="e">
        <f>IF(AK13=1,J69,VLOOKUP(I66,Datos!P:R,3,0))</f>
        <v>#N/A</v>
      </c>
      <c r="BP55" s="18"/>
      <c r="BQ55" s="18"/>
      <c r="BR55" s="18"/>
      <c r="BS55" s="18"/>
      <c r="BT55" s="18"/>
      <c r="BU55" s="18"/>
      <c r="BV55" s="18"/>
    </row>
    <row r="56" spans="1:74" ht="14.45" customHeight="1">
      <c r="A56" s="17"/>
      <c r="B56" s="18"/>
      <c r="C56" s="18"/>
      <c r="E56" s="603"/>
      <c r="F56" s="603"/>
      <c r="G56" s="603"/>
      <c r="H56" s="647"/>
      <c r="I56" s="595" t="s">
        <v>149</v>
      </c>
      <c r="J56" s="596"/>
      <c r="K56" s="596"/>
      <c r="L56" s="596"/>
      <c r="M56" s="596"/>
      <c r="N56" s="596"/>
      <c r="O56" s="596"/>
      <c r="P56" s="596"/>
      <c r="Q56" s="596"/>
      <c r="R56" s="596"/>
      <c r="S56" s="596"/>
      <c r="T56" s="596"/>
      <c r="U56" s="596"/>
      <c r="V56" s="596"/>
      <c r="W56" s="36"/>
      <c r="X56" s="18"/>
      <c r="Y56" s="18"/>
      <c r="Z56" s="18"/>
      <c r="AA56" s="18"/>
      <c r="AB56" s="583">
        <v>1</v>
      </c>
      <c r="AC56" s="583"/>
      <c r="AD56" s="583">
        <v>2</v>
      </c>
      <c r="AE56" s="583"/>
      <c r="AF56" s="583">
        <v>3</v>
      </c>
      <c r="AG56" s="583"/>
      <c r="AH56" s="583">
        <v>4</v>
      </c>
      <c r="AI56" s="583"/>
      <c r="AJ56" s="583">
        <v>5</v>
      </c>
      <c r="AK56" s="583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20"/>
    </row>
    <row r="57" spans="1:74" ht="14.45" customHeight="1">
      <c r="A57" s="17"/>
      <c r="B57" s="18"/>
      <c r="C57" s="18"/>
      <c r="D57" s="18"/>
      <c r="E57" s="612"/>
      <c r="F57" s="612"/>
      <c r="G57" s="612"/>
      <c r="H57" s="612"/>
      <c r="I57" s="595"/>
      <c r="J57" s="596"/>
      <c r="K57" s="596"/>
      <c r="L57" s="596"/>
      <c r="M57" s="596"/>
      <c r="N57" s="596"/>
      <c r="O57" s="596"/>
      <c r="P57" s="596"/>
      <c r="Q57" s="596"/>
      <c r="R57" s="596"/>
      <c r="S57" s="596"/>
      <c r="T57" s="596"/>
      <c r="U57" s="596"/>
      <c r="V57" s="596"/>
      <c r="W57" s="36"/>
      <c r="X57" s="18"/>
      <c r="Y57" s="18"/>
      <c r="Z57" s="585" t="s">
        <v>51</v>
      </c>
      <c r="AA57" s="588">
        <v>1</v>
      </c>
      <c r="AB57" s="527" t="e">
        <f>IF(AND($AB$56=$H$72,$AA57=$F$72),"X","")</f>
        <v>#N/A</v>
      </c>
      <c r="AC57" s="528"/>
      <c r="AD57" s="527" t="e">
        <f>IF(AND(AD$56=$H$72,$AA$57=$F$72),"X","")</f>
        <v>#N/A</v>
      </c>
      <c r="AE57" s="528"/>
      <c r="AF57" s="535" t="e">
        <f>IF(AND(AF$56=$H$72,$AA$57=$F$72),"X","")</f>
        <v>#N/A</v>
      </c>
      <c r="AG57" s="536"/>
      <c r="AH57" s="518" t="e">
        <f>IF(AND(AH$56=$H$72,$AA$57=$F$72),"X","")</f>
        <v>#N/A</v>
      </c>
      <c r="AI57" s="519"/>
      <c r="AJ57" s="518" t="e">
        <f>IF(AND(AJ$56=$H$72,$AA$57=$F$72),"X","")</f>
        <v>#N/A</v>
      </c>
      <c r="AK57" s="519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20"/>
      <c r="BK57" s="38"/>
      <c r="BL57" s="38" t="s">
        <v>57</v>
      </c>
      <c r="BM57" s="38" t="s">
        <v>58</v>
      </c>
      <c r="BN57" s="38" t="s">
        <v>59</v>
      </c>
      <c r="BO57" s="38" t="s">
        <v>60</v>
      </c>
      <c r="BP57" s="38" t="s">
        <v>61</v>
      </c>
    </row>
    <row r="58" spans="1:74" ht="14.45" customHeight="1">
      <c r="A58" s="17"/>
      <c r="B58" s="18"/>
      <c r="C58" s="18"/>
      <c r="D58" s="18"/>
      <c r="X58" s="18"/>
      <c r="Y58" s="18"/>
      <c r="Z58" s="586"/>
      <c r="AA58" s="588"/>
      <c r="AB58" s="529"/>
      <c r="AC58" s="530"/>
      <c r="AD58" s="529"/>
      <c r="AE58" s="530"/>
      <c r="AF58" s="537"/>
      <c r="AG58" s="538"/>
      <c r="AH58" s="520"/>
      <c r="AI58" s="521"/>
      <c r="AJ58" s="520"/>
      <c r="AK58" s="521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20"/>
      <c r="BK58" s="38" t="s">
        <v>143</v>
      </c>
      <c r="BL58" s="38" t="s">
        <v>80</v>
      </c>
      <c r="BM58" s="38" t="s">
        <v>80</v>
      </c>
      <c r="BN58" s="38" t="s">
        <v>79</v>
      </c>
      <c r="BO58" s="38" t="s">
        <v>78</v>
      </c>
      <c r="BP58" s="38" t="s">
        <v>78</v>
      </c>
    </row>
    <row r="59" spans="1:74" ht="14.45" customHeight="1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610" t="str">
        <f>IF($AK$13=1,[4]Datos!L2,IF($AK$13=2,[4]Datos!N2,IF($AK$13=3,[4]Datos!P2,IF($AK$13=4,[4]Datos!R2,""))))</f>
        <v/>
      </c>
      <c r="S59" s="610"/>
      <c r="T59" s="610"/>
      <c r="U59" s="610"/>
      <c r="V59" s="610"/>
      <c r="W59" s="610"/>
      <c r="X59" s="18"/>
      <c r="Y59" s="18"/>
      <c r="Z59" s="586"/>
      <c r="AA59" s="588">
        <v>2</v>
      </c>
      <c r="AB59" s="527" t="e">
        <f>IF(AND(AB$56=$H$72,$AA$59=$F$72),"X","")</f>
        <v>#N/A</v>
      </c>
      <c r="AC59" s="528"/>
      <c r="AD59" s="527" t="e">
        <f>IF(AND(AD$56=$H$72,$AA$59=$F$72),"X","")</f>
        <v>#N/A</v>
      </c>
      <c r="AE59" s="528"/>
      <c r="AF59" s="535" t="e">
        <f>IF(AND(AF$56=$H$72,$AA$59=$F$72),"X","")</f>
        <v>#N/A</v>
      </c>
      <c r="AG59" s="536"/>
      <c r="AH59" s="518" t="e">
        <f>IF(AND(AH$56=$H$72,$AA$59=$F$72),"X","")</f>
        <v>#N/A</v>
      </c>
      <c r="AI59" s="519"/>
      <c r="AJ59" s="531" t="e">
        <f>IF(AND(AJ$56=$H$72,$AA$59=$F$72),"X","")</f>
        <v>#N/A</v>
      </c>
      <c r="AK59" s="532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20"/>
      <c r="BK59" s="38" t="s">
        <v>55</v>
      </c>
      <c r="BL59" s="38" t="s">
        <v>80</v>
      </c>
      <c r="BM59" s="38" t="s">
        <v>80</v>
      </c>
      <c r="BN59" s="38" t="s">
        <v>79</v>
      </c>
      <c r="BO59" s="38" t="s">
        <v>78</v>
      </c>
      <c r="BP59" s="38" t="s">
        <v>77</v>
      </c>
    </row>
    <row r="60" spans="1:74" ht="14.45" customHeight="1">
      <c r="A60" s="17"/>
      <c r="B60" s="18"/>
      <c r="C60" s="18"/>
      <c r="D60" s="18"/>
      <c r="E60" s="611" t="s">
        <v>148</v>
      </c>
      <c r="F60" s="611"/>
      <c r="G60" s="611"/>
      <c r="H60" s="611"/>
      <c r="I60" s="611"/>
      <c r="J60" s="611"/>
      <c r="K60" s="611"/>
      <c r="L60" s="611"/>
      <c r="M60" s="611"/>
      <c r="N60" s="611"/>
      <c r="O60" s="611"/>
      <c r="P60" s="611"/>
      <c r="Q60" s="18"/>
      <c r="R60" s="646"/>
      <c r="S60" s="646"/>
      <c r="T60" s="646"/>
      <c r="U60" s="646"/>
      <c r="V60" s="646"/>
      <c r="W60" s="646"/>
      <c r="X60" s="18"/>
      <c r="Y60" s="18"/>
      <c r="Z60" s="586"/>
      <c r="AA60" s="588"/>
      <c r="AB60" s="529"/>
      <c r="AC60" s="530"/>
      <c r="AD60" s="529"/>
      <c r="AE60" s="530"/>
      <c r="AF60" s="537"/>
      <c r="AG60" s="538"/>
      <c r="AH60" s="520"/>
      <c r="AI60" s="521"/>
      <c r="AJ60" s="533"/>
      <c r="AK60" s="534"/>
      <c r="AL60" s="18"/>
      <c r="AM60" s="18"/>
      <c r="AN60" s="18"/>
      <c r="AO60" s="18"/>
      <c r="AP60" s="18"/>
      <c r="AQ60" s="451" t="s">
        <v>50</v>
      </c>
      <c r="AR60" s="451"/>
      <c r="AS60" s="451"/>
      <c r="AT60" s="451"/>
      <c r="AU60" s="451"/>
      <c r="AV60" s="451"/>
      <c r="AW60" s="451"/>
      <c r="AX60" s="451"/>
      <c r="AY60" s="451"/>
      <c r="AZ60" s="451"/>
      <c r="BA60" s="451"/>
      <c r="BB60" s="451"/>
      <c r="BC60" s="18"/>
      <c r="BD60" s="18"/>
      <c r="BE60" s="20"/>
      <c r="BK60" s="38" t="s">
        <v>144</v>
      </c>
      <c r="BL60" s="38" t="s">
        <v>80</v>
      </c>
      <c r="BM60" s="38" t="s">
        <v>79</v>
      </c>
      <c r="BN60" s="38" t="s">
        <v>78</v>
      </c>
      <c r="BO60" s="38" t="s">
        <v>77</v>
      </c>
      <c r="BP60" s="38" t="s">
        <v>77</v>
      </c>
    </row>
    <row r="61" spans="1:74" ht="14.45" customHeight="1">
      <c r="A61" s="17"/>
      <c r="B61" s="18"/>
      <c r="C61" s="18"/>
      <c r="D61" s="18"/>
      <c r="E61" s="18"/>
      <c r="F61" s="18"/>
      <c r="G61" s="18"/>
      <c r="H61" s="18"/>
      <c r="I61" s="18"/>
      <c r="J61" s="39"/>
      <c r="K61" s="40"/>
      <c r="L61" s="40"/>
      <c r="M61" s="40"/>
      <c r="N61" s="40"/>
      <c r="O61" s="40"/>
      <c r="P61" s="41"/>
      <c r="Q61" s="18"/>
      <c r="R61" s="610"/>
      <c r="S61" s="610"/>
      <c r="T61" s="610"/>
      <c r="U61" s="610"/>
      <c r="V61" s="610"/>
      <c r="W61" s="610"/>
      <c r="X61" s="18"/>
      <c r="Y61" s="18"/>
      <c r="Z61" s="586"/>
      <c r="AA61" s="588">
        <v>3</v>
      </c>
      <c r="AB61" s="527" t="e">
        <f>IF(AND(AB$56=$H$72,$AA$61=$F$72),"X","")</f>
        <v>#N/A</v>
      </c>
      <c r="AC61" s="528"/>
      <c r="AD61" s="535" t="e">
        <f>IF(AND(AD$56=$H$72,$AA$61=$F$72),"X","")</f>
        <v>#N/A</v>
      </c>
      <c r="AE61" s="536"/>
      <c r="AF61" s="518" t="e">
        <f>IF(AND(AF$56=$H$72,$AA$61=$F$72),"X","")</f>
        <v>#N/A</v>
      </c>
      <c r="AG61" s="519"/>
      <c r="AH61" s="531" t="e">
        <f>IF(AND(AH$56=$H$72,$AA$61=$F$72),"X","")</f>
        <v>#N/A</v>
      </c>
      <c r="AI61" s="532"/>
      <c r="AJ61" s="531" t="e">
        <f>IF(AND(AJ$56=$H$72,$AA$61=$F$72),"X","")</f>
        <v>#N/A</v>
      </c>
      <c r="AK61" s="532"/>
      <c r="AL61" s="18"/>
      <c r="AM61" s="18"/>
      <c r="AN61" s="18"/>
      <c r="AO61" s="18"/>
      <c r="AP61" s="18"/>
      <c r="AQ61" s="628" t="str">
        <f>IF(OR(J62="",J69=""),"",INDEX($BK$57:$BP$62,MATCH($BM$54,$BK$57:$BK$62,0),MATCH($BM$55,$BK$57:$BP$57,0)))</f>
        <v/>
      </c>
      <c r="AR61" s="629"/>
      <c r="AS61" s="629"/>
      <c r="AT61" s="629"/>
      <c r="AU61" s="629"/>
      <c r="AV61" s="629"/>
      <c r="AW61" s="629"/>
      <c r="AX61" s="629"/>
      <c r="AY61" s="629"/>
      <c r="AZ61" s="629"/>
      <c r="BA61" s="629"/>
      <c r="BB61" s="630"/>
      <c r="BC61" s="18"/>
      <c r="BD61" s="18"/>
      <c r="BE61" s="20"/>
      <c r="BK61" s="38" t="s">
        <v>56</v>
      </c>
      <c r="BL61" s="38" t="s">
        <v>79</v>
      </c>
      <c r="BM61" s="38" t="s">
        <v>78</v>
      </c>
      <c r="BN61" s="38" t="s">
        <v>78</v>
      </c>
      <c r="BO61" s="38" t="s">
        <v>77</v>
      </c>
      <c r="BP61" s="38" t="s">
        <v>77</v>
      </c>
    </row>
    <row r="62" spans="1:74" ht="14.45" customHeight="1">
      <c r="A62" s="17"/>
      <c r="B62" s="18"/>
      <c r="C62" s="18"/>
      <c r="D62" s="18"/>
      <c r="E62" s="18"/>
      <c r="F62" s="18"/>
      <c r="G62" s="18"/>
      <c r="H62" s="18"/>
      <c r="I62" s="18"/>
      <c r="J62" s="567" t="str">
        <f>BM54</f>
        <v>Casi seguro(5)</v>
      </c>
      <c r="K62" s="567"/>
      <c r="L62" s="567"/>
      <c r="M62" s="567"/>
      <c r="N62" s="567"/>
      <c r="O62" s="567"/>
      <c r="P62" s="567"/>
      <c r="Q62" s="18"/>
      <c r="R62" s="610"/>
      <c r="S62" s="610"/>
      <c r="T62" s="610"/>
      <c r="U62" s="610"/>
      <c r="V62" s="610"/>
      <c r="W62" s="610"/>
      <c r="X62" s="18"/>
      <c r="Y62" s="18"/>
      <c r="Z62" s="586"/>
      <c r="AA62" s="588"/>
      <c r="AB62" s="529"/>
      <c r="AC62" s="530"/>
      <c r="AD62" s="537"/>
      <c r="AE62" s="538"/>
      <c r="AF62" s="520"/>
      <c r="AG62" s="521"/>
      <c r="AH62" s="533"/>
      <c r="AI62" s="534"/>
      <c r="AJ62" s="533"/>
      <c r="AK62" s="534"/>
      <c r="AL62" s="18"/>
      <c r="AM62" s="18"/>
      <c r="AN62" s="18"/>
      <c r="AO62" s="18"/>
      <c r="AP62" s="18"/>
      <c r="AQ62" s="631"/>
      <c r="AR62" s="632"/>
      <c r="AS62" s="632"/>
      <c r="AT62" s="632"/>
      <c r="AU62" s="632"/>
      <c r="AV62" s="632"/>
      <c r="AW62" s="632"/>
      <c r="AX62" s="632"/>
      <c r="AY62" s="632"/>
      <c r="AZ62" s="632"/>
      <c r="BA62" s="632"/>
      <c r="BB62" s="633"/>
      <c r="BC62" s="18"/>
      <c r="BD62" s="18"/>
      <c r="BE62" s="20"/>
      <c r="BK62" s="38" t="s">
        <v>145</v>
      </c>
      <c r="BL62" s="38" t="s">
        <v>78</v>
      </c>
      <c r="BM62" s="38" t="s">
        <v>78</v>
      </c>
      <c r="BN62" s="38" t="s">
        <v>77</v>
      </c>
      <c r="BO62" s="38" t="s">
        <v>77</v>
      </c>
      <c r="BP62" s="38" t="s">
        <v>77</v>
      </c>
    </row>
    <row r="63" spans="1:74" ht="14.45" customHeight="1">
      <c r="A63" s="17"/>
      <c r="B63" s="18"/>
      <c r="C63" s="18"/>
      <c r="D63" s="18"/>
      <c r="E63" s="18"/>
      <c r="F63" s="18"/>
      <c r="G63" s="18"/>
      <c r="H63" s="18"/>
      <c r="I63" s="18"/>
      <c r="J63" s="42"/>
      <c r="K63" s="43"/>
      <c r="L63" s="43"/>
      <c r="M63" s="43"/>
      <c r="N63" s="43"/>
      <c r="O63" s="43"/>
      <c r="P63" s="44"/>
      <c r="Q63" s="18"/>
      <c r="R63" s="610"/>
      <c r="S63" s="610"/>
      <c r="T63" s="610"/>
      <c r="U63" s="610"/>
      <c r="V63" s="610"/>
      <c r="W63" s="610"/>
      <c r="X63" s="18"/>
      <c r="Y63" s="18"/>
      <c r="Z63" s="586"/>
      <c r="AA63" s="588">
        <v>4</v>
      </c>
      <c r="AB63" s="535" t="e">
        <f>IF(AND(AB$56=$H$72,$AA$63=$F$72),"X","")</f>
        <v>#N/A</v>
      </c>
      <c r="AC63" s="536"/>
      <c r="AD63" s="518" t="e">
        <f>IF(AND(AD$56=$H$72,$AA$63=$F$72),"X","")</f>
        <v>#N/A</v>
      </c>
      <c r="AE63" s="519"/>
      <c r="AF63" s="518" t="e">
        <f>IF(AND(AF$56=$H$72,$AA$63=$F$72),"X","")</f>
        <v>#N/A</v>
      </c>
      <c r="AG63" s="519"/>
      <c r="AH63" s="531" t="e">
        <f>IF(AND(AH$56=$H$72,$AA$63=$F$72),"X","")</f>
        <v>#N/A</v>
      </c>
      <c r="AI63" s="532"/>
      <c r="AJ63" s="531" t="e">
        <f>IF(AND(AJ$56=$H$72,$AA$63=$F$72),"X","")</f>
        <v>#N/A</v>
      </c>
      <c r="AK63" s="532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20"/>
    </row>
    <row r="64" spans="1:74" ht="14.45" customHeight="1">
      <c r="A64" s="17"/>
      <c r="B64" s="18"/>
      <c r="C64" s="18"/>
      <c r="D64" s="18"/>
      <c r="U64" s="18"/>
      <c r="V64" s="18"/>
      <c r="W64" s="18"/>
      <c r="X64" s="18"/>
      <c r="Y64" s="18"/>
      <c r="Z64" s="586"/>
      <c r="AA64" s="588"/>
      <c r="AB64" s="537"/>
      <c r="AC64" s="538"/>
      <c r="AD64" s="520"/>
      <c r="AE64" s="521"/>
      <c r="AF64" s="520"/>
      <c r="AG64" s="521"/>
      <c r="AH64" s="533"/>
      <c r="AI64" s="534"/>
      <c r="AJ64" s="533"/>
      <c r="AK64" s="534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20"/>
    </row>
    <row r="65" spans="1:68" ht="14.45" customHeight="1">
      <c r="A65" s="613" t="s">
        <v>350</v>
      </c>
      <c r="B65" s="449"/>
      <c r="C65" s="449"/>
      <c r="D65" s="449"/>
      <c r="E65" s="449"/>
      <c r="F65" s="449"/>
      <c r="G65" s="449"/>
      <c r="H65" s="449"/>
      <c r="I65" s="606" t="str">
        <f>IF($AK$13=1,"De click para determinar el impacto__","")</f>
        <v/>
      </c>
      <c r="J65" s="606"/>
      <c r="K65" s="606"/>
      <c r="L65" s="606"/>
      <c r="M65" s="606"/>
      <c r="N65" s="606"/>
      <c r="O65" s="606"/>
      <c r="P65" s="606"/>
      <c r="Q65" s="606"/>
      <c r="R65" s="606"/>
      <c r="S65" s="606"/>
      <c r="T65" s="606"/>
      <c r="U65" s="31"/>
      <c r="V65" s="31"/>
      <c r="W65" s="31"/>
      <c r="X65" s="31"/>
      <c r="Y65" s="18"/>
      <c r="Z65" s="586"/>
      <c r="AA65" s="588">
        <v>5</v>
      </c>
      <c r="AB65" s="518" t="e">
        <f>IF(AND(AB$56=$H$72,$AA$65=$F$72),"X","")</f>
        <v>#N/A</v>
      </c>
      <c r="AC65" s="519"/>
      <c r="AD65" s="518" t="e">
        <f>IF(AND(AD$56=$H$72,$AA$65=$F$72),"X","")</f>
        <v>#N/A</v>
      </c>
      <c r="AE65" s="519"/>
      <c r="AF65" s="531" t="e">
        <f>IF(AND(AF$56=$H$72,$AA$65=$F$72),"X","")</f>
        <v>#N/A</v>
      </c>
      <c r="AG65" s="532"/>
      <c r="AH65" s="531" t="e">
        <f>IF(AND(AH$56=$H$72,$AA$65=$F$72),"X","")</f>
        <v>#N/A</v>
      </c>
      <c r="AI65" s="532"/>
      <c r="AJ65" s="531" t="e">
        <f>IF(AND(AJ$56=$H$72,$AA$65=$F$72),"X","")</f>
        <v>#N/A</v>
      </c>
      <c r="AK65" s="532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20"/>
    </row>
    <row r="66" spans="1:68" ht="28.5" customHeight="1">
      <c r="A66" s="17"/>
      <c r="B66" s="18"/>
      <c r="C66" s="18"/>
      <c r="D66" s="18"/>
      <c r="E66" s="603"/>
      <c r="F66" s="603"/>
      <c r="G66" s="603"/>
      <c r="H66" s="603"/>
      <c r="I66" s="604" t="s">
        <v>339</v>
      </c>
      <c r="J66" s="604"/>
      <c r="K66" s="604"/>
      <c r="L66" s="604"/>
      <c r="M66" s="604"/>
      <c r="N66" s="604"/>
      <c r="O66" s="604"/>
      <c r="P66" s="604"/>
      <c r="Q66" s="604"/>
      <c r="R66" s="604"/>
      <c r="S66" s="604"/>
      <c r="T66" s="604"/>
      <c r="U66" s="604"/>
      <c r="V66" s="604"/>
      <c r="W66" s="179"/>
      <c r="X66" s="18"/>
      <c r="Y66" s="18"/>
      <c r="Z66" s="587"/>
      <c r="AA66" s="588"/>
      <c r="AB66" s="520"/>
      <c r="AC66" s="521"/>
      <c r="AD66" s="520"/>
      <c r="AE66" s="521"/>
      <c r="AF66" s="533"/>
      <c r="AG66" s="534"/>
      <c r="AH66" s="533"/>
      <c r="AI66" s="534"/>
      <c r="AJ66" s="533"/>
      <c r="AK66" s="534"/>
      <c r="AL66" s="18"/>
      <c r="AM66" s="18"/>
      <c r="AN66" s="18"/>
      <c r="AO66" s="18"/>
      <c r="AP66" s="18"/>
      <c r="AQ66" s="32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20"/>
    </row>
    <row r="67" spans="1:68" ht="14.45" customHeight="1">
      <c r="A67" s="17"/>
      <c r="B67" s="18"/>
      <c r="C67" s="18"/>
      <c r="D67" s="18"/>
      <c r="E67" s="606"/>
      <c r="F67" s="606"/>
      <c r="G67" s="606"/>
      <c r="H67" s="606"/>
      <c r="I67" s="606"/>
      <c r="J67" s="606"/>
      <c r="K67" s="606"/>
      <c r="L67" s="606"/>
      <c r="M67" s="606"/>
      <c r="N67" s="606"/>
      <c r="O67" s="606"/>
      <c r="P67" s="606"/>
      <c r="Q67" s="45"/>
      <c r="R67" s="644"/>
      <c r="S67" s="644"/>
      <c r="T67" s="644"/>
      <c r="U67" s="644"/>
      <c r="V67" s="644"/>
      <c r="W67" s="644"/>
      <c r="X67" s="18"/>
      <c r="Y67" s="18"/>
      <c r="Z67" s="46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20"/>
    </row>
    <row r="68" spans="1:68" ht="14.45" customHeight="1">
      <c r="A68" s="17"/>
      <c r="B68" s="18"/>
      <c r="C68" s="18"/>
      <c r="D68" s="18"/>
      <c r="E68" s="605"/>
      <c r="F68" s="605"/>
      <c r="G68" s="605"/>
      <c r="H68" s="605"/>
      <c r="I68" s="18"/>
      <c r="J68" s="39"/>
      <c r="K68" s="40"/>
      <c r="L68" s="40"/>
      <c r="M68" s="40"/>
      <c r="N68" s="40"/>
      <c r="O68" s="40"/>
      <c r="P68" s="41"/>
      <c r="Q68" s="18"/>
      <c r="R68" s="645"/>
      <c r="S68" s="645"/>
      <c r="T68" s="645"/>
      <c r="U68" s="645"/>
      <c r="V68" s="645"/>
      <c r="W68" s="645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20"/>
    </row>
    <row r="69" spans="1:68" ht="14.45" customHeight="1">
      <c r="A69" s="17"/>
      <c r="B69" s="18"/>
      <c r="C69" s="18"/>
      <c r="D69" s="18"/>
      <c r="E69" s="605"/>
      <c r="F69" s="605"/>
      <c r="G69" s="605"/>
      <c r="H69" s="605"/>
      <c r="I69" s="18"/>
      <c r="J69" s="514" t="str">
        <f>IF(AK13=1,Enc_Imp_Corrupción!D25,Riesgo1!BO47)</f>
        <v/>
      </c>
      <c r="K69" s="515"/>
      <c r="L69" s="515"/>
      <c r="M69" s="515"/>
      <c r="N69" s="515"/>
      <c r="O69" s="515"/>
      <c r="P69" s="516"/>
      <c r="Q69" s="18"/>
      <c r="R69" s="645"/>
      <c r="S69" s="645"/>
      <c r="T69" s="645"/>
      <c r="U69" s="645"/>
      <c r="V69" s="645"/>
      <c r="W69" s="645"/>
      <c r="X69" s="18"/>
      <c r="Y69" s="18"/>
      <c r="Z69" s="47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20"/>
    </row>
    <row r="70" spans="1:68">
      <c r="A70" s="17"/>
      <c r="B70" s="18"/>
      <c r="C70" s="18"/>
      <c r="D70" s="18"/>
      <c r="E70" s="605"/>
      <c r="F70" s="605"/>
      <c r="G70" s="605"/>
      <c r="H70" s="605"/>
      <c r="I70" s="18"/>
      <c r="J70" s="42"/>
      <c r="K70" s="43"/>
      <c r="L70" s="43"/>
      <c r="M70" s="43"/>
      <c r="N70" s="43"/>
      <c r="O70" s="43"/>
      <c r="P70" s="44"/>
      <c r="Q70" s="18"/>
      <c r="R70" s="645"/>
      <c r="S70" s="645"/>
      <c r="T70" s="645"/>
      <c r="U70" s="645"/>
      <c r="V70" s="645"/>
      <c r="W70" s="645"/>
      <c r="X70" s="18"/>
      <c r="Y70" s="18"/>
      <c r="Z70" s="47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20"/>
    </row>
    <row r="71" spans="1:68" hidden="1">
      <c r="A71" s="17"/>
      <c r="B71" s="18"/>
      <c r="C71" s="18"/>
      <c r="D71" s="18"/>
      <c r="E71" s="18"/>
      <c r="F71" s="610" t="s">
        <v>68</v>
      </c>
      <c r="G71" s="610"/>
      <c r="H71" s="610" t="s">
        <v>69</v>
      </c>
      <c r="I71" s="61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47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20"/>
    </row>
    <row r="72" spans="1:68" hidden="1">
      <c r="A72" s="17"/>
      <c r="B72" s="18"/>
      <c r="C72" s="18"/>
      <c r="D72" s="18"/>
      <c r="E72" s="18"/>
      <c r="F72" s="48">
        <f>IF(OR(I56=[4]Datos!$X$2,I57=[4]Datos!$Y$2),1,IF(OR(I56=[4]Datos!$X$3,I57=[4]Datos!$Y$3),2,IF(OR(I56=[4]Datos!$X$4,I57=[4]Datos!$Y$4),3,IF(OR(I56=[4]Datos!$X$5,I57=[4]Datos!$Y$5),4,IF(OR(I56=[4]Datos!$X$6,I57=[4]Datos!$Y$6),5,"")))))</f>
        <v>1</v>
      </c>
      <c r="G72" s="25"/>
      <c r="H72" s="48" t="e">
        <f>BL55</f>
        <v>#N/A</v>
      </c>
      <c r="I72" s="25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47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20"/>
    </row>
    <row r="73" spans="1:68" ht="15.75" thickBot="1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1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2"/>
    </row>
    <row r="74" spans="1:68" ht="32.450000000000003" customHeight="1" thickBot="1">
      <c r="A74" s="624" t="s">
        <v>91</v>
      </c>
      <c r="B74" s="625"/>
      <c r="C74" s="625"/>
      <c r="D74" s="625"/>
      <c r="E74" s="625"/>
      <c r="F74" s="625"/>
      <c r="G74" s="625"/>
      <c r="H74" s="625"/>
      <c r="I74" s="625"/>
      <c r="J74" s="626"/>
      <c r="K74" s="30"/>
      <c r="L74" s="30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6"/>
      <c r="BL74" s="175"/>
      <c r="BM74" s="175"/>
      <c r="BN74" s="175"/>
      <c r="BO74" s="175"/>
    </row>
    <row r="75" spans="1:68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47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20"/>
    </row>
    <row r="76" spans="1:68" ht="174" customHeight="1">
      <c r="A76" s="17"/>
      <c r="B76" s="18"/>
      <c r="C76" s="18"/>
      <c r="D76" s="451" t="s">
        <v>83</v>
      </c>
      <c r="E76" s="451"/>
      <c r="F76" s="451"/>
      <c r="G76" s="451"/>
      <c r="H76" s="451"/>
      <c r="I76" s="451"/>
      <c r="J76" s="451"/>
      <c r="K76" s="451"/>
      <c r="L76" s="451"/>
      <c r="M76" s="451"/>
      <c r="N76" s="451"/>
      <c r="O76" s="451"/>
      <c r="P76" s="451"/>
      <c r="Q76" s="451"/>
      <c r="R76" s="451"/>
      <c r="S76" s="451"/>
      <c r="T76" s="451" t="s">
        <v>87</v>
      </c>
      <c r="U76" s="451"/>
      <c r="V76" s="451"/>
      <c r="W76" s="451"/>
      <c r="X76" s="598" t="s">
        <v>361</v>
      </c>
      <c r="Y76" s="598"/>
      <c r="Z76" s="598" t="s">
        <v>84</v>
      </c>
      <c r="AA76" s="598"/>
      <c r="AB76" s="598" t="s">
        <v>85</v>
      </c>
      <c r="AC76" s="598"/>
      <c r="AD76" s="598" t="s">
        <v>86</v>
      </c>
      <c r="AE76" s="598"/>
      <c r="AF76" s="598" t="s">
        <v>353</v>
      </c>
      <c r="AG76" s="598"/>
      <c r="AH76" s="598" t="s">
        <v>359</v>
      </c>
      <c r="AI76" s="598"/>
      <c r="AJ76" s="592" t="s">
        <v>360</v>
      </c>
      <c r="AK76" s="593"/>
      <c r="AL76" s="593"/>
      <c r="AM76" s="593"/>
      <c r="AN76" s="593"/>
      <c r="AO76" s="593"/>
      <c r="AP76" s="593"/>
      <c r="AQ76" s="593"/>
      <c r="AR76" s="593"/>
      <c r="AS76" s="593"/>
      <c r="AT76" s="593"/>
      <c r="AU76" s="593"/>
      <c r="AV76" s="593"/>
      <c r="AW76" s="593"/>
      <c r="AX76" s="593"/>
      <c r="AY76" s="593"/>
      <c r="AZ76" s="593"/>
      <c r="BA76" s="593"/>
      <c r="BB76" s="594"/>
      <c r="BC76" s="18"/>
      <c r="BD76" s="18"/>
      <c r="BE76" s="20"/>
      <c r="BI76" s="182" t="s">
        <v>96</v>
      </c>
      <c r="BJ76" s="182" t="s">
        <v>97</v>
      </c>
      <c r="BK76" s="182" t="s">
        <v>98</v>
      </c>
      <c r="BL76" s="182" t="s">
        <v>99</v>
      </c>
      <c r="BM76" s="183" t="s">
        <v>100</v>
      </c>
      <c r="BN76" s="182" t="s">
        <v>362</v>
      </c>
      <c r="BO76" s="182" t="s">
        <v>101</v>
      </c>
      <c r="BP76" s="180" t="s">
        <v>95</v>
      </c>
    </row>
    <row r="77" spans="1:68" ht="33" customHeight="1">
      <c r="A77" s="17"/>
      <c r="B77" s="18"/>
      <c r="C77" s="18"/>
      <c r="D77" s="599" t="s">
        <v>373</v>
      </c>
      <c r="E77" s="599"/>
      <c r="F77" s="599"/>
      <c r="G77" s="599"/>
      <c r="H77" s="599"/>
      <c r="I77" s="599"/>
      <c r="J77" s="599"/>
      <c r="K77" s="599"/>
      <c r="L77" s="599"/>
      <c r="M77" s="599"/>
      <c r="N77" s="599"/>
      <c r="O77" s="599"/>
      <c r="P77" s="599"/>
      <c r="Q77" s="599"/>
      <c r="R77" s="599"/>
      <c r="S77" s="599"/>
      <c r="T77" s="600" t="str">
        <f>IF(D77&lt;&gt;"","Preventivo","")</f>
        <v>Preventivo</v>
      </c>
      <c r="U77" s="600"/>
      <c r="V77" s="600"/>
      <c r="W77" s="600"/>
      <c r="X77" s="595" t="s">
        <v>75</v>
      </c>
      <c r="Y77" s="597"/>
      <c r="Z77" s="595" t="s">
        <v>75</v>
      </c>
      <c r="AA77" s="597"/>
      <c r="AB77" s="595" t="s">
        <v>75</v>
      </c>
      <c r="AC77" s="597"/>
      <c r="AD77" s="601" t="str">
        <f>IF(AB77="","",IF(AB77="No","Sí","No"))</f>
        <v>No</v>
      </c>
      <c r="AE77" s="602"/>
      <c r="AF77" s="595" t="s">
        <v>75</v>
      </c>
      <c r="AG77" s="597"/>
      <c r="AH77" s="595" t="s">
        <v>364</v>
      </c>
      <c r="AI77" s="597"/>
      <c r="AJ77" s="595" t="s">
        <v>368</v>
      </c>
      <c r="AK77" s="596"/>
      <c r="AL77" s="596"/>
      <c r="AM77" s="596"/>
      <c r="AN77" s="596"/>
      <c r="AO77" s="596"/>
      <c r="AP77" s="596"/>
      <c r="AQ77" s="596"/>
      <c r="AR77" s="596"/>
      <c r="AS77" s="596"/>
      <c r="AT77" s="596"/>
      <c r="AU77" s="596"/>
      <c r="AV77" s="596"/>
      <c r="AW77" s="596"/>
      <c r="AX77" s="596"/>
      <c r="AY77" s="596"/>
      <c r="AZ77" s="596"/>
      <c r="BA77" s="596"/>
      <c r="BB77" s="597"/>
      <c r="BC77" s="18"/>
      <c r="BD77" s="18"/>
      <c r="BE77" s="20"/>
      <c r="BI77" s="38">
        <f>IF(X77=[4]Datos!$U$2,15,0)</f>
        <v>15</v>
      </c>
      <c r="BJ77" s="38">
        <f>IF(Z77=[4]Datos!$U$2,10,0)</f>
        <v>10</v>
      </c>
      <c r="BK77" s="38">
        <f>IF(AB77=[4]Datos!$U$2,15,0)</f>
        <v>15</v>
      </c>
      <c r="BL77" s="38">
        <f>IF(AD77=[4]Datos!$U$2,10,0)</f>
        <v>0</v>
      </c>
      <c r="BM77" s="181">
        <f>IF(AF77=[4]Datos!$U$2,15,0)</f>
        <v>15</v>
      </c>
      <c r="BN77" s="38">
        <f>IF(AH77=Datos!AF2,15,IF(AH77=Datos!AF3,10,5))</f>
        <v>15</v>
      </c>
      <c r="BO77" s="38">
        <f>IF(AJ77=Datos!AG2,30,IF(AJ77=Datos!AG3,20,IF(AJ77=Datos!AG4,10,IF(AJ77=Datos!AG5,5,0))))</f>
        <v>20</v>
      </c>
      <c r="BP77" s="38">
        <f>SUM(BI77:BO77)</f>
        <v>90</v>
      </c>
    </row>
    <row r="78" spans="1:68" ht="14.45" customHeight="1">
      <c r="A78" s="17"/>
      <c r="B78" s="18"/>
      <c r="C78" s="18"/>
      <c r="D78" s="599"/>
      <c r="E78" s="599"/>
      <c r="F78" s="599"/>
      <c r="G78" s="599"/>
      <c r="H78" s="599"/>
      <c r="I78" s="599"/>
      <c r="J78" s="599"/>
      <c r="K78" s="599"/>
      <c r="L78" s="599"/>
      <c r="M78" s="599"/>
      <c r="N78" s="599"/>
      <c r="O78" s="599"/>
      <c r="P78" s="599"/>
      <c r="Q78" s="599"/>
      <c r="R78" s="599"/>
      <c r="S78" s="599"/>
      <c r="T78" s="600" t="str">
        <f>IF(D78&lt;&gt;"","Preventivo","")</f>
        <v/>
      </c>
      <c r="U78" s="600"/>
      <c r="V78" s="600"/>
      <c r="W78" s="600"/>
      <c r="X78" s="595"/>
      <c r="Y78" s="597"/>
      <c r="Z78" s="595"/>
      <c r="AA78" s="597"/>
      <c r="AB78" s="595"/>
      <c r="AC78" s="597"/>
      <c r="AD78" s="601" t="str">
        <f>IF(AB78="","",IF(AB78="No","Sí","No"))</f>
        <v/>
      </c>
      <c r="AE78" s="602"/>
      <c r="AF78" s="595"/>
      <c r="AG78" s="597"/>
      <c r="AH78" s="595"/>
      <c r="AI78" s="597"/>
      <c r="AJ78" s="595"/>
      <c r="AK78" s="596"/>
      <c r="AL78" s="596"/>
      <c r="AM78" s="596"/>
      <c r="AN78" s="596"/>
      <c r="AO78" s="596"/>
      <c r="AP78" s="596"/>
      <c r="AQ78" s="596"/>
      <c r="AR78" s="596"/>
      <c r="AS78" s="596"/>
      <c r="AT78" s="596"/>
      <c r="AU78" s="596"/>
      <c r="AV78" s="596"/>
      <c r="AW78" s="596"/>
      <c r="AX78" s="596"/>
      <c r="AY78" s="596"/>
      <c r="AZ78" s="596"/>
      <c r="BA78" s="596"/>
      <c r="BB78" s="597"/>
      <c r="BC78" s="18"/>
      <c r="BD78" s="18"/>
      <c r="BE78" s="20"/>
      <c r="BI78" s="38">
        <f>IF(X78=[4]Datos!$U$2,15,0)</f>
        <v>0</v>
      </c>
      <c r="BJ78" s="38">
        <f>IF(Z78=[4]Datos!$U$2,5,0)</f>
        <v>0</v>
      </c>
      <c r="BK78" s="38">
        <f>IF(AB78=[4]Datos!$U$2,15,0)</f>
        <v>0</v>
      </c>
      <c r="BL78" s="38">
        <f>IF(AD78=[4]Datos!$U$2,10,0)</f>
        <v>0</v>
      </c>
      <c r="BM78" s="181">
        <f>IF(AF78=[4]Datos!$U$2,15,0)</f>
        <v>0</v>
      </c>
      <c r="BN78" s="38">
        <f>IF(AH78=[4]Datos!$U$2,10,0)</f>
        <v>0</v>
      </c>
      <c r="BO78" s="38">
        <f>IF(AJ78=[4]Datos!$U$2,30,0)</f>
        <v>0</v>
      </c>
      <c r="BP78" s="38">
        <f>SUM(BI78:BO78)</f>
        <v>0</v>
      </c>
    </row>
    <row r="79" spans="1:68" ht="14.45" customHeight="1">
      <c r="A79" s="17"/>
      <c r="B79" s="18"/>
      <c r="C79" s="18"/>
      <c r="D79" s="599"/>
      <c r="E79" s="599"/>
      <c r="F79" s="599"/>
      <c r="G79" s="599"/>
      <c r="H79" s="599"/>
      <c r="I79" s="599"/>
      <c r="J79" s="599"/>
      <c r="K79" s="599"/>
      <c r="L79" s="599"/>
      <c r="M79" s="599"/>
      <c r="N79" s="599"/>
      <c r="O79" s="599"/>
      <c r="P79" s="599"/>
      <c r="Q79" s="599"/>
      <c r="R79" s="599"/>
      <c r="S79" s="599"/>
      <c r="T79" s="600" t="str">
        <f>IF(D79&lt;&gt;"","Preventivo","")</f>
        <v/>
      </c>
      <c r="U79" s="600"/>
      <c r="V79" s="600"/>
      <c r="W79" s="600"/>
      <c r="X79" s="595"/>
      <c r="Y79" s="597"/>
      <c r="Z79" s="595"/>
      <c r="AA79" s="597"/>
      <c r="AB79" s="595"/>
      <c r="AC79" s="597"/>
      <c r="AD79" s="601" t="str">
        <f>IF(AB79="","",IF(AB79="No","Sí","No"))</f>
        <v/>
      </c>
      <c r="AE79" s="602"/>
      <c r="AF79" s="595"/>
      <c r="AG79" s="597"/>
      <c r="AH79" s="595"/>
      <c r="AI79" s="597"/>
      <c r="AJ79" s="595"/>
      <c r="AK79" s="596"/>
      <c r="AL79" s="596"/>
      <c r="AM79" s="596"/>
      <c r="AN79" s="596"/>
      <c r="AO79" s="596"/>
      <c r="AP79" s="596"/>
      <c r="AQ79" s="596"/>
      <c r="AR79" s="596"/>
      <c r="AS79" s="596"/>
      <c r="AT79" s="596"/>
      <c r="AU79" s="596"/>
      <c r="AV79" s="596"/>
      <c r="AW79" s="596"/>
      <c r="AX79" s="596"/>
      <c r="AY79" s="596"/>
      <c r="AZ79" s="596"/>
      <c r="BA79" s="596"/>
      <c r="BB79" s="597"/>
      <c r="BC79" s="18"/>
      <c r="BD79" s="18"/>
      <c r="BE79" s="20"/>
      <c r="BI79" s="38">
        <f>IF(X79=[4]Datos!$U$2,15,0)</f>
        <v>0</v>
      </c>
      <c r="BJ79" s="38">
        <f>IF(Z79=[4]Datos!$U$2,5,0)</f>
        <v>0</v>
      </c>
      <c r="BK79" s="38">
        <f>IF(AB79=[4]Datos!$U$2,15,0)</f>
        <v>0</v>
      </c>
      <c r="BL79" s="38">
        <f>IF(AD79=[4]Datos!$U$2,10,0)</f>
        <v>0</v>
      </c>
      <c r="BM79" s="181">
        <f>IF(AF79=[4]Datos!$U$2,15,0)</f>
        <v>0</v>
      </c>
      <c r="BN79" s="38">
        <f>IF(AH79=[4]Datos!$U$2,10,0)</f>
        <v>0</v>
      </c>
      <c r="BO79" s="38">
        <f>IF(AJ79=[4]Datos!$U$2,30,0)</f>
        <v>0</v>
      </c>
      <c r="BP79" s="38">
        <f>SUM(BI79:BO79)</f>
        <v>0</v>
      </c>
    </row>
    <row r="80" spans="1:68" ht="14.45" customHeight="1">
      <c r="A80" s="17"/>
      <c r="B80" s="18"/>
      <c r="C80" s="18"/>
      <c r="D80" s="599"/>
      <c r="E80" s="599"/>
      <c r="F80" s="599"/>
      <c r="G80" s="599"/>
      <c r="H80" s="599"/>
      <c r="I80" s="599"/>
      <c r="J80" s="599"/>
      <c r="K80" s="599"/>
      <c r="L80" s="599"/>
      <c r="M80" s="599"/>
      <c r="N80" s="599"/>
      <c r="O80" s="599"/>
      <c r="P80" s="599"/>
      <c r="Q80" s="599"/>
      <c r="R80" s="599"/>
      <c r="S80" s="599"/>
      <c r="T80" s="600" t="str">
        <f>IF(D80&lt;&gt;"","Preventivo","")</f>
        <v/>
      </c>
      <c r="U80" s="600"/>
      <c r="V80" s="600"/>
      <c r="W80" s="600"/>
      <c r="X80" s="595"/>
      <c r="Y80" s="597"/>
      <c r="Z80" s="595"/>
      <c r="AA80" s="597"/>
      <c r="AB80" s="595"/>
      <c r="AC80" s="597"/>
      <c r="AD80" s="601" t="str">
        <f>IF(AB80="","",IF(AB80="No","Sí","No"))</f>
        <v/>
      </c>
      <c r="AE80" s="602"/>
      <c r="AF80" s="595"/>
      <c r="AG80" s="597"/>
      <c r="AH80" s="595"/>
      <c r="AI80" s="597"/>
      <c r="AJ80" s="595"/>
      <c r="AK80" s="596"/>
      <c r="AL80" s="596"/>
      <c r="AM80" s="596"/>
      <c r="AN80" s="596"/>
      <c r="AO80" s="596"/>
      <c r="AP80" s="596"/>
      <c r="AQ80" s="596"/>
      <c r="AR80" s="596"/>
      <c r="AS80" s="596"/>
      <c r="AT80" s="596"/>
      <c r="AU80" s="596"/>
      <c r="AV80" s="596"/>
      <c r="AW80" s="596"/>
      <c r="AX80" s="596"/>
      <c r="AY80" s="596"/>
      <c r="AZ80" s="596"/>
      <c r="BA80" s="596"/>
      <c r="BB80" s="597"/>
      <c r="BC80" s="18"/>
      <c r="BD80" s="18"/>
      <c r="BE80" s="20"/>
      <c r="BI80" s="38">
        <f>IF(X80=[4]Datos!$U$2,15,0)</f>
        <v>0</v>
      </c>
      <c r="BJ80" s="38">
        <f>IF(Z80=[4]Datos!$U$2,5,0)</f>
        <v>0</v>
      </c>
      <c r="BK80" s="38">
        <f>IF(AB80=[4]Datos!$U$2,15,0)</f>
        <v>0</v>
      </c>
      <c r="BL80" s="38">
        <f>IF(AD80=[4]Datos!$U$2,10,0)</f>
        <v>0</v>
      </c>
      <c r="BM80" s="181">
        <f>IF(AF80=[4]Datos!$U$2,15,0)</f>
        <v>0</v>
      </c>
      <c r="BN80" s="38">
        <f>IF(AH80=[4]Datos!$U$2,10,0)</f>
        <v>0</v>
      </c>
      <c r="BO80" s="38">
        <f>IF(AJ80=[4]Datos!$U$2,30,0)</f>
        <v>0</v>
      </c>
      <c r="BP80" s="38">
        <f>SUM(BI80:BO80)</f>
        <v>0</v>
      </c>
    </row>
    <row r="81" spans="1:68" ht="14.45" customHeight="1">
      <c r="A81" s="17"/>
      <c r="B81" s="18"/>
      <c r="C81" s="18"/>
      <c r="D81" s="599"/>
      <c r="E81" s="599"/>
      <c r="F81" s="599"/>
      <c r="G81" s="599"/>
      <c r="H81" s="599"/>
      <c r="I81" s="599"/>
      <c r="J81" s="599"/>
      <c r="K81" s="599"/>
      <c r="L81" s="599"/>
      <c r="M81" s="599"/>
      <c r="N81" s="599"/>
      <c r="O81" s="599"/>
      <c r="P81" s="599"/>
      <c r="Q81" s="599"/>
      <c r="R81" s="599"/>
      <c r="S81" s="599"/>
      <c r="T81" s="600" t="str">
        <f>IF(D81&lt;&gt;"","Preventivo","")</f>
        <v/>
      </c>
      <c r="U81" s="600"/>
      <c r="V81" s="600"/>
      <c r="W81" s="600"/>
      <c r="X81" s="595"/>
      <c r="Y81" s="597"/>
      <c r="Z81" s="595"/>
      <c r="AA81" s="597"/>
      <c r="AB81" s="595"/>
      <c r="AC81" s="597"/>
      <c r="AD81" s="601" t="str">
        <f>IF(AB81="","",IF(AB81="No","Sí","No"))</f>
        <v/>
      </c>
      <c r="AE81" s="602"/>
      <c r="AF81" s="595"/>
      <c r="AG81" s="597"/>
      <c r="AH81" s="595"/>
      <c r="AI81" s="597"/>
      <c r="AJ81" s="595"/>
      <c r="AK81" s="596"/>
      <c r="AL81" s="596"/>
      <c r="AM81" s="596"/>
      <c r="AN81" s="596"/>
      <c r="AO81" s="596"/>
      <c r="AP81" s="596"/>
      <c r="AQ81" s="596"/>
      <c r="AR81" s="596"/>
      <c r="AS81" s="596"/>
      <c r="AT81" s="596"/>
      <c r="AU81" s="596"/>
      <c r="AV81" s="596"/>
      <c r="AW81" s="596"/>
      <c r="AX81" s="596"/>
      <c r="AY81" s="596"/>
      <c r="AZ81" s="596"/>
      <c r="BA81" s="596"/>
      <c r="BB81" s="597"/>
      <c r="BC81" s="18"/>
      <c r="BD81" s="18"/>
      <c r="BE81" s="20"/>
      <c r="BI81" s="38">
        <f>IF(X81=[4]Datos!$U$2,15,0)</f>
        <v>0</v>
      </c>
      <c r="BJ81" s="38">
        <f>IF(Z81=[4]Datos!$U$2,5,0)</f>
        <v>0</v>
      </c>
      <c r="BK81" s="38">
        <f>IF(AB81=[4]Datos!$U$2,15,0)</f>
        <v>0</v>
      </c>
      <c r="BL81" s="38">
        <f>IF(AD81=[4]Datos!$U$2,10,0)</f>
        <v>0</v>
      </c>
      <c r="BM81" s="181">
        <f>IF(AF81=[4]Datos!$U$2,15,0)</f>
        <v>0</v>
      </c>
      <c r="BN81" s="38">
        <f>IF(AH81=[4]Datos!$U$2,10,0)</f>
        <v>0</v>
      </c>
      <c r="BO81" s="38">
        <f>IF(AJ81=[4]Datos!$U$2,30,0)</f>
        <v>0</v>
      </c>
      <c r="BP81" s="38">
        <f>SUM(BI81:BO81)</f>
        <v>0</v>
      </c>
    </row>
    <row r="82" spans="1:68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20"/>
      <c r="BO82" s="9" t="s">
        <v>102</v>
      </c>
      <c r="BP82" s="9">
        <f>IF(COUNTA(D77:S81)=0,0,SUM(BP77:BP81)/(COUNTA(D77:S81)))</f>
        <v>90</v>
      </c>
    </row>
    <row r="83" spans="1:68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20"/>
    </row>
    <row r="84" spans="1:68" ht="146.25" customHeight="1">
      <c r="A84" s="17"/>
      <c r="B84" s="18"/>
      <c r="C84" s="18"/>
      <c r="D84" s="451" t="s">
        <v>90</v>
      </c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 t="s">
        <v>87</v>
      </c>
      <c r="U84" s="451"/>
      <c r="V84" s="451"/>
      <c r="W84" s="451"/>
      <c r="X84" s="598" t="s">
        <v>361</v>
      </c>
      <c r="Y84" s="598"/>
      <c r="Z84" s="598" t="s">
        <v>84</v>
      </c>
      <c r="AA84" s="598"/>
      <c r="AB84" s="598" t="s">
        <v>85</v>
      </c>
      <c r="AC84" s="598"/>
      <c r="AD84" s="598" t="s">
        <v>86</v>
      </c>
      <c r="AE84" s="598"/>
      <c r="AF84" s="598" t="s">
        <v>353</v>
      </c>
      <c r="AG84" s="598"/>
      <c r="AH84" s="598" t="s">
        <v>359</v>
      </c>
      <c r="AI84" s="598"/>
      <c r="AJ84" s="592" t="s">
        <v>360</v>
      </c>
      <c r="AK84" s="593"/>
      <c r="AL84" s="593"/>
      <c r="AM84" s="593"/>
      <c r="AN84" s="593"/>
      <c r="AO84" s="593"/>
      <c r="AP84" s="593"/>
      <c r="AQ84" s="593"/>
      <c r="AR84" s="593"/>
      <c r="AS84" s="593"/>
      <c r="AT84" s="593"/>
      <c r="AU84" s="593"/>
      <c r="AV84" s="593"/>
      <c r="AW84" s="593"/>
      <c r="AX84" s="593"/>
      <c r="AY84" s="593"/>
      <c r="AZ84" s="593"/>
      <c r="BA84" s="593"/>
      <c r="BB84" s="594"/>
      <c r="BC84" s="18"/>
      <c r="BD84" s="18"/>
      <c r="BE84" s="20"/>
      <c r="BI84" s="182" t="s">
        <v>96</v>
      </c>
      <c r="BJ84" s="182" t="s">
        <v>97</v>
      </c>
      <c r="BK84" s="182" t="s">
        <v>98</v>
      </c>
      <c r="BL84" s="182" t="s">
        <v>99</v>
      </c>
      <c r="BM84" s="183" t="s">
        <v>100</v>
      </c>
      <c r="BN84" s="182" t="s">
        <v>362</v>
      </c>
      <c r="BO84" s="182" t="s">
        <v>101</v>
      </c>
      <c r="BP84" s="184" t="s">
        <v>95</v>
      </c>
    </row>
    <row r="85" spans="1:68" ht="15" customHeight="1">
      <c r="A85" s="17"/>
      <c r="B85" s="18"/>
      <c r="C85" s="18"/>
      <c r="D85" s="599" t="s">
        <v>352</v>
      </c>
      <c r="E85" s="599"/>
      <c r="F85" s="599"/>
      <c r="G85" s="599"/>
      <c r="H85" s="599"/>
      <c r="I85" s="599"/>
      <c r="J85" s="599"/>
      <c r="K85" s="599"/>
      <c r="L85" s="599"/>
      <c r="M85" s="599"/>
      <c r="N85" s="599"/>
      <c r="O85" s="599"/>
      <c r="P85" s="599"/>
      <c r="Q85" s="599"/>
      <c r="R85" s="599"/>
      <c r="S85" s="599"/>
      <c r="T85" s="600" t="str">
        <f>IF(D85&lt;&gt;"","Correctivo","")</f>
        <v>Correctivo</v>
      </c>
      <c r="U85" s="600"/>
      <c r="V85" s="600"/>
      <c r="W85" s="600"/>
      <c r="X85" s="595" t="s">
        <v>75</v>
      </c>
      <c r="Y85" s="597"/>
      <c r="Z85" s="595" t="s">
        <v>75</v>
      </c>
      <c r="AA85" s="597"/>
      <c r="AB85" s="595" t="s">
        <v>88</v>
      </c>
      <c r="AC85" s="597"/>
      <c r="AD85" s="601" t="str">
        <f>IF(AB85="","",IF(AB85="No","Sí","No"))</f>
        <v>Sí</v>
      </c>
      <c r="AE85" s="602"/>
      <c r="AF85" s="595" t="s">
        <v>75</v>
      </c>
      <c r="AG85" s="597"/>
      <c r="AH85" s="595" t="s">
        <v>364</v>
      </c>
      <c r="AI85" s="597"/>
      <c r="AJ85" s="595" t="s">
        <v>369</v>
      </c>
      <c r="AK85" s="596"/>
      <c r="AL85" s="596"/>
      <c r="AM85" s="596"/>
      <c r="AN85" s="596"/>
      <c r="AO85" s="596"/>
      <c r="AP85" s="596"/>
      <c r="AQ85" s="596"/>
      <c r="AR85" s="596"/>
      <c r="AS85" s="596"/>
      <c r="AT85" s="596"/>
      <c r="AU85" s="596"/>
      <c r="AV85" s="596"/>
      <c r="AW85" s="596"/>
      <c r="AX85" s="596"/>
      <c r="AY85" s="596"/>
      <c r="AZ85" s="596"/>
      <c r="BA85" s="596"/>
      <c r="BB85" s="597"/>
      <c r="BC85" s="18"/>
      <c r="BD85" s="18"/>
      <c r="BE85" s="20"/>
      <c r="BI85" s="38">
        <f>IF(X85=[4]Datos!$U$2,15,0)</f>
        <v>15</v>
      </c>
      <c r="BJ85" s="38">
        <f>IF(Z85=[4]Datos!$U$2,10,0)</f>
        <v>10</v>
      </c>
      <c r="BK85" s="38">
        <f>IF(AB85=[4]Datos!$U$2,15,0)</f>
        <v>0</v>
      </c>
      <c r="BL85" s="38">
        <f>IF(AD85=[4]Datos!$U$2,10,0)</f>
        <v>10</v>
      </c>
      <c r="BM85" s="181">
        <f>IF(AF85=[4]Datos!$U$2,15,0)</f>
        <v>15</v>
      </c>
      <c r="BN85" s="38">
        <f>IF(AH85=Datos!AF2,15,IF(AH85=Datos!AF3,10,5))</f>
        <v>15</v>
      </c>
      <c r="BO85" s="38">
        <f>IF(AJ85=Datos!AG2,30,IF(AJ85=Datos!AG3,20,IF(AJ85=Datos!AG4,10,IF(AJ85=Datos!AG5,5,0))))</f>
        <v>10</v>
      </c>
      <c r="BP85" s="38">
        <f>SUM(BI85:BO85)</f>
        <v>75</v>
      </c>
    </row>
    <row r="86" spans="1:68" ht="14.45" customHeight="1">
      <c r="A86" s="17"/>
      <c r="B86" s="18"/>
      <c r="C86" s="18"/>
      <c r="D86" s="599"/>
      <c r="E86" s="599"/>
      <c r="F86" s="599"/>
      <c r="G86" s="599"/>
      <c r="H86" s="599"/>
      <c r="I86" s="599"/>
      <c r="J86" s="599"/>
      <c r="K86" s="599"/>
      <c r="L86" s="599"/>
      <c r="M86" s="599"/>
      <c r="N86" s="599"/>
      <c r="O86" s="599"/>
      <c r="P86" s="599"/>
      <c r="Q86" s="599"/>
      <c r="R86" s="599"/>
      <c r="S86" s="599"/>
      <c r="T86" s="600" t="str">
        <f>IF(D86&lt;&gt;"","Correctivo","")</f>
        <v/>
      </c>
      <c r="U86" s="600"/>
      <c r="V86" s="600"/>
      <c r="W86" s="600"/>
      <c r="X86" s="595"/>
      <c r="Y86" s="597"/>
      <c r="Z86" s="595"/>
      <c r="AA86" s="597"/>
      <c r="AB86" s="595"/>
      <c r="AC86" s="597"/>
      <c r="AD86" s="601"/>
      <c r="AE86" s="602"/>
      <c r="AF86" s="595"/>
      <c r="AG86" s="597"/>
      <c r="AH86" s="595"/>
      <c r="AI86" s="597"/>
      <c r="AJ86" s="595"/>
      <c r="AK86" s="596"/>
      <c r="AL86" s="596"/>
      <c r="AM86" s="596"/>
      <c r="AN86" s="596"/>
      <c r="AO86" s="596"/>
      <c r="AP86" s="596"/>
      <c r="AQ86" s="596"/>
      <c r="AR86" s="596"/>
      <c r="AS86" s="596"/>
      <c r="AT86" s="596"/>
      <c r="AU86" s="596"/>
      <c r="AV86" s="596"/>
      <c r="AW86" s="596"/>
      <c r="AX86" s="596"/>
      <c r="AY86" s="596"/>
      <c r="AZ86" s="596"/>
      <c r="BA86" s="596"/>
      <c r="BB86" s="597"/>
      <c r="BC86" s="18"/>
      <c r="BD86" s="18"/>
      <c r="BE86" s="20"/>
      <c r="BI86" s="38">
        <f>IF(X86=[4]Datos!$U$2,15,0)</f>
        <v>0</v>
      </c>
      <c r="BJ86" s="38">
        <f>IF(Z86=[4]Datos!$U$2,5,0)</f>
        <v>0</v>
      </c>
      <c r="BK86" s="38">
        <f>IF(AB86=[4]Datos!$U$2,15,0)</f>
        <v>0</v>
      </c>
      <c r="BL86" s="38">
        <f>IF(AD86=[4]Datos!$U$2,10,0)</f>
        <v>0</v>
      </c>
      <c r="BM86" s="38">
        <f>IF(AF86=[4]Datos!$U$2,15,0)</f>
        <v>0</v>
      </c>
      <c r="BN86" s="38">
        <f>IF(AH86=[4]Datos!$U$2,10,0)</f>
        <v>0</v>
      </c>
      <c r="BO86" s="38">
        <f>IF(AJ86=[4]Datos!$U$2,30,0)</f>
        <v>0</v>
      </c>
      <c r="BP86" s="38">
        <f>SUM(BI86:BO86)</f>
        <v>0</v>
      </c>
    </row>
    <row r="87" spans="1:68" ht="14.45" customHeight="1">
      <c r="A87" s="17"/>
      <c r="B87" s="18"/>
      <c r="C87" s="18"/>
      <c r="D87" s="599"/>
      <c r="E87" s="599"/>
      <c r="F87" s="599"/>
      <c r="G87" s="599"/>
      <c r="H87" s="599"/>
      <c r="I87" s="599"/>
      <c r="J87" s="599"/>
      <c r="K87" s="599"/>
      <c r="L87" s="599"/>
      <c r="M87" s="599"/>
      <c r="N87" s="599"/>
      <c r="O87" s="599"/>
      <c r="P87" s="599"/>
      <c r="Q87" s="599"/>
      <c r="R87" s="599"/>
      <c r="S87" s="599"/>
      <c r="T87" s="600" t="str">
        <f>IF(D87&lt;&gt;"","Correctivo","")</f>
        <v/>
      </c>
      <c r="U87" s="600"/>
      <c r="V87" s="600"/>
      <c r="W87" s="600"/>
      <c r="X87" s="595"/>
      <c r="Y87" s="597"/>
      <c r="Z87" s="595"/>
      <c r="AA87" s="597"/>
      <c r="AB87" s="595"/>
      <c r="AC87" s="597"/>
      <c r="AD87" s="601"/>
      <c r="AE87" s="602"/>
      <c r="AF87" s="595"/>
      <c r="AG87" s="597"/>
      <c r="AH87" s="595"/>
      <c r="AI87" s="597"/>
      <c r="AJ87" s="595"/>
      <c r="AK87" s="596"/>
      <c r="AL87" s="596"/>
      <c r="AM87" s="596"/>
      <c r="AN87" s="596"/>
      <c r="AO87" s="596"/>
      <c r="AP87" s="596"/>
      <c r="AQ87" s="596"/>
      <c r="AR87" s="596"/>
      <c r="AS87" s="596"/>
      <c r="AT87" s="596"/>
      <c r="AU87" s="596"/>
      <c r="AV87" s="596"/>
      <c r="AW87" s="596"/>
      <c r="AX87" s="596"/>
      <c r="AY87" s="596"/>
      <c r="AZ87" s="596"/>
      <c r="BA87" s="596"/>
      <c r="BB87" s="597"/>
      <c r="BC87" s="18"/>
      <c r="BD87" s="18"/>
      <c r="BE87" s="20"/>
      <c r="BI87" s="38">
        <f>IF(X87=[4]Datos!$U$2,15,0)</f>
        <v>0</v>
      </c>
      <c r="BJ87" s="38">
        <f>IF(Z87=[4]Datos!$U$2,5,0)</f>
        <v>0</v>
      </c>
      <c r="BK87" s="38">
        <f>IF(AB87=[4]Datos!$U$2,15,0)</f>
        <v>0</v>
      </c>
      <c r="BL87" s="38">
        <f>IF(AD87=[4]Datos!$U$2,10,0)</f>
        <v>0</v>
      </c>
      <c r="BM87" s="38">
        <f>IF(AF87=[4]Datos!$U$2,15,0)</f>
        <v>0</v>
      </c>
      <c r="BN87" s="38">
        <f>IF(AH87=[4]Datos!$U$2,10,0)</f>
        <v>0</v>
      </c>
      <c r="BO87" s="38">
        <f>IF(AJ87=[4]Datos!$U$2,30,0)</f>
        <v>0</v>
      </c>
      <c r="BP87" s="38">
        <f>SUM(BI87:BO87)</f>
        <v>0</v>
      </c>
    </row>
    <row r="88" spans="1:68" ht="14.45" customHeight="1">
      <c r="A88" s="17"/>
      <c r="B88" s="18"/>
      <c r="C88" s="18"/>
      <c r="D88" s="599"/>
      <c r="E88" s="599"/>
      <c r="F88" s="599"/>
      <c r="G88" s="599"/>
      <c r="H88" s="599"/>
      <c r="I88" s="599"/>
      <c r="J88" s="599"/>
      <c r="K88" s="599"/>
      <c r="L88" s="599"/>
      <c r="M88" s="599"/>
      <c r="N88" s="599"/>
      <c r="O88" s="599"/>
      <c r="P88" s="599"/>
      <c r="Q88" s="599"/>
      <c r="R88" s="599"/>
      <c r="S88" s="599"/>
      <c r="T88" s="600" t="str">
        <f>IF(D88&lt;&gt;"","Correctivo","")</f>
        <v/>
      </c>
      <c r="U88" s="600"/>
      <c r="V88" s="600"/>
      <c r="W88" s="600"/>
      <c r="X88" s="595"/>
      <c r="Y88" s="597"/>
      <c r="Z88" s="595"/>
      <c r="AA88" s="597"/>
      <c r="AB88" s="595"/>
      <c r="AC88" s="597"/>
      <c r="AD88" s="601"/>
      <c r="AE88" s="602"/>
      <c r="AF88" s="595"/>
      <c r="AG88" s="597"/>
      <c r="AH88" s="595"/>
      <c r="AI88" s="597"/>
      <c r="AJ88" s="595"/>
      <c r="AK88" s="596"/>
      <c r="AL88" s="596"/>
      <c r="AM88" s="596"/>
      <c r="AN88" s="596"/>
      <c r="AO88" s="596"/>
      <c r="AP88" s="596"/>
      <c r="AQ88" s="596"/>
      <c r="AR88" s="596"/>
      <c r="AS88" s="596"/>
      <c r="AT88" s="596"/>
      <c r="AU88" s="596"/>
      <c r="AV88" s="596"/>
      <c r="AW88" s="596"/>
      <c r="AX88" s="596"/>
      <c r="AY88" s="596"/>
      <c r="AZ88" s="596"/>
      <c r="BA88" s="596"/>
      <c r="BB88" s="597"/>
      <c r="BC88" s="18"/>
      <c r="BD88" s="18"/>
      <c r="BE88" s="20"/>
      <c r="BI88" s="38">
        <f>IF(X88=[4]Datos!$U$2,15,0)</f>
        <v>0</v>
      </c>
      <c r="BJ88" s="38">
        <f>IF(Z88=[4]Datos!$U$2,5,0)</f>
        <v>0</v>
      </c>
      <c r="BK88" s="38">
        <f>IF(AB88=[4]Datos!$U$2,15,0)</f>
        <v>0</v>
      </c>
      <c r="BL88" s="38">
        <f>IF(AD88=[4]Datos!$U$2,10,0)</f>
        <v>0</v>
      </c>
      <c r="BM88" s="38">
        <f>IF(AF88=[4]Datos!$U$2,15,0)</f>
        <v>0</v>
      </c>
      <c r="BN88" s="38">
        <f>IF(AH88=[4]Datos!$U$2,10,0)</f>
        <v>0</v>
      </c>
      <c r="BO88" s="38">
        <f>IF(AJ88=[4]Datos!$U$2,30,0)</f>
        <v>0</v>
      </c>
      <c r="BP88" s="38">
        <f>SUM(BI88:BO88)</f>
        <v>0</v>
      </c>
    </row>
    <row r="89" spans="1:68" ht="14.45" customHeight="1">
      <c r="A89" s="17"/>
      <c r="B89" s="18"/>
      <c r="C89" s="18"/>
      <c r="D89" s="599"/>
      <c r="E89" s="599"/>
      <c r="F89" s="599"/>
      <c r="G89" s="599"/>
      <c r="H89" s="599"/>
      <c r="I89" s="599"/>
      <c r="J89" s="599"/>
      <c r="K89" s="599"/>
      <c r="L89" s="599"/>
      <c r="M89" s="599"/>
      <c r="N89" s="599"/>
      <c r="O89" s="599"/>
      <c r="P89" s="599"/>
      <c r="Q89" s="599"/>
      <c r="R89" s="599"/>
      <c r="S89" s="599"/>
      <c r="T89" s="600" t="str">
        <f>IF(D89&lt;&gt;"","Correctivo","")</f>
        <v/>
      </c>
      <c r="U89" s="600"/>
      <c r="V89" s="600"/>
      <c r="W89" s="600"/>
      <c r="X89" s="595"/>
      <c r="Y89" s="597"/>
      <c r="Z89" s="595"/>
      <c r="AA89" s="597"/>
      <c r="AB89" s="595"/>
      <c r="AC89" s="597"/>
      <c r="AD89" s="601"/>
      <c r="AE89" s="602"/>
      <c r="AF89" s="595"/>
      <c r="AG89" s="597"/>
      <c r="AH89" s="595"/>
      <c r="AI89" s="597"/>
      <c r="AJ89" s="595"/>
      <c r="AK89" s="596"/>
      <c r="AL89" s="596"/>
      <c r="AM89" s="596"/>
      <c r="AN89" s="596"/>
      <c r="AO89" s="596"/>
      <c r="AP89" s="596"/>
      <c r="AQ89" s="596"/>
      <c r="AR89" s="596"/>
      <c r="AS89" s="596"/>
      <c r="AT89" s="596"/>
      <c r="AU89" s="596"/>
      <c r="AV89" s="596"/>
      <c r="AW89" s="596"/>
      <c r="AX89" s="596"/>
      <c r="AY89" s="596"/>
      <c r="AZ89" s="596"/>
      <c r="BA89" s="596"/>
      <c r="BB89" s="597"/>
      <c r="BC89" s="18"/>
      <c r="BD89" s="18"/>
      <c r="BE89" s="20"/>
      <c r="BI89" s="38">
        <f>IF(X89=[4]Datos!$U$2,15,0)</f>
        <v>0</v>
      </c>
      <c r="BJ89" s="38">
        <f>IF(Z89=[4]Datos!$U$2,5,0)</f>
        <v>0</v>
      </c>
      <c r="BK89" s="38">
        <f>IF(AB89=[4]Datos!$U$2,15,0)</f>
        <v>0</v>
      </c>
      <c r="BL89" s="38">
        <f>IF(AD89=[4]Datos!$U$2,10,0)</f>
        <v>0</v>
      </c>
      <c r="BM89" s="38">
        <f>IF(AF89=[4]Datos!$U$2,15,0)</f>
        <v>0</v>
      </c>
      <c r="BN89" s="38">
        <f>IF(AH89=[4]Datos!$U$2,10,0)</f>
        <v>0</v>
      </c>
      <c r="BO89" s="38">
        <f>IF(AJ89=[4]Datos!$U$2,30,0)</f>
        <v>0</v>
      </c>
      <c r="BP89" s="38">
        <f>SUM(BI89:BO89)</f>
        <v>0</v>
      </c>
    </row>
    <row r="90" spans="1:6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20"/>
      <c r="BO90" s="9" t="s">
        <v>102</v>
      </c>
      <c r="BP90" s="9">
        <f>IF(COUNTA(D85:S89)=0,0,SUM(BP85:BP89)/(COUNTA(D85:S89)))</f>
        <v>75</v>
      </c>
    </row>
    <row r="91" spans="1:68" ht="15.75" thickBot="1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2"/>
    </row>
    <row r="92" spans="1:68" ht="32.450000000000003" customHeight="1" thickBot="1">
      <c r="A92" s="624" t="s">
        <v>92</v>
      </c>
      <c r="B92" s="625"/>
      <c r="C92" s="625"/>
      <c r="D92" s="625"/>
      <c r="E92" s="625"/>
      <c r="F92" s="625"/>
      <c r="G92" s="625"/>
      <c r="H92" s="625"/>
      <c r="I92" s="625"/>
      <c r="J92" s="626"/>
      <c r="K92" s="30"/>
      <c r="L92" s="30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6"/>
    </row>
    <row r="93" spans="1:68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19"/>
      <c r="L93" s="19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20"/>
    </row>
    <row r="94" spans="1:68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19"/>
      <c r="L94" s="19"/>
      <c r="M94" s="18"/>
      <c r="N94" s="18"/>
      <c r="O94" s="18"/>
      <c r="P94" s="18"/>
      <c r="Q94" s="18"/>
      <c r="R94" s="18"/>
      <c r="S94" s="18"/>
      <c r="T94" s="18"/>
      <c r="U94" s="634" t="s">
        <v>103</v>
      </c>
      <c r="V94" s="635"/>
      <c r="W94" s="446"/>
      <c r="X94" s="446"/>
      <c r="Y94" s="446"/>
      <c r="Z94" s="446"/>
      <c r="AA94" s="446"/>
      <c r="AB94" s="446"/>
      <c r="AC94" s="446"/>
      <c r="AD94" s="446"/>
      <c r="AE94" s="446"/>
      <c r="AF94" s="446"/>
      <c r="AG94" s="446"/>
      <c r="AH94" s="446"/>
      <c r="AI94" s="446"/>
      <c r="AJ94" s="446"/>
      <c r="AK94" s="447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20"/>
    </row>
    <row r="95" spans="1:68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19"/>
      <c r="L95" s="19"/>
      <c r="M95" s="18"/>
      <c r="N95" s="18"/>
      <c r="O95" s="18"/>
      <c r="P95" s="18"/>
      <c r="Q95" s="18"/>
      <c r="R95" s="18"/>
      <c r="S95" s="18"/>
      <c r="T95" s="18"/>
      <c r="U95" s="636" t="s">
        <v>82</v>
      </c>
      <c r="V95" s="427"/>
      <c r="W95" s="427"/>
      <c r="X95" s="427"/>
      <c r="Y95" s="427"/>
      <c r="Z95" s="637">
        <f>IF(COUNTA(D77:S81)=0,0,IF($BP$82&gt;75,2,IF($BP$82&gt;50,1,0)))</f>
        <v>2</v>
      </c>
      <c r="AA95" s="638"/>
      <c r="AB95" s="18"/>
      <c r="AC95" s="18"/>
      <c r="AD95" s="18"/>
      <c r="AE95" s="639" t="s">
        <v>81</v>
      </c>
      <c r="AF95" s="639"/>
      <c r="AG95" s="639"/>
      <c r="AH95" s="639"/>
      <c r="AI95" s="640"/>
      <c r="AJ95" s="600">
        <f>IF(AK13=1,0,IF(COUNTA(D85:S89)=0,0,IF($BP$90&gt;75,2,IF($BP$90&gt;50,1,0))))</f>
        <v>1</v>
      </c>
      <c r="AK95" s="600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20"/>
    </row>
    <row r="96" spans="1:68">
      <c r="A96" s="53"/>
      <c r="B96" s="54"/>
      <c r="C96" s="54"/>
      <c r="D96" s="54"/>
      <c r="E96" s="54"/>
      <c r="F96" s="54"/>
      <c r="G96" s="54"/>
      <c r="H96" s="54"/>
      <c r="I96" s="54"/>
      <c r="J96" s="54"/>
      <c r="K96" s="19"/>
      <c r="L96" s="19"/>
      <c r="M96" s="18"/>
      <c r="N96" s="18"/>
      <c r="O96" s="18"/>
      <c r="P96" s="18"/>
      <c r="Q96" s="18"/>
      <c r="R96" s="18"/>
      <c r="S96" s="18"/>
      <c r="T96" s="18"/>
      <c r="U96" s="55"/>
      <c r="V96" s="55"/>
      <c r="W96" s="55"/>
      <c r="X96" s="55"/>
      <c r="Y96" s="55"/>
      <c r="Z96" s="56"/>
      <c r="AA96" s="56"/>
      <c r="AB96" s="18"/>
      <c r="AC96" s="18"/>
      <c r="AD96" s="18"/>
      <c r="AE96" s="56"/>
      <c r="AF96" s="56"/>
      <c r="AG96" s="56"/>
      <c r="AH96" s="56"/>
      <c r="AI96" s="56"/>
      <c r="AJ96" s="56"/>
      <c r="AK96" s="56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20"/>
    </row>
    <row r="97" spans="1:73">
      <c r="A97" s="53"/>
      <c r="B97" s="54"/>
      <c r="C97" s="54"/>
      <c r="D97" s="54"/>
      <c r="E97" s="54"/>
      <c r="F97" s="54"/>
      <c r="G97" s="54"/>
      <c r="H97" s="54"/>
      <c r="I97" s="54"/>
      <c r="J97" s="54"/>
      <c r="K97" s="19"/>
      <c r="L97" s="19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20"/>
    </row>
    <row r="98" spans="1:73">
      <c r="A98" s="53"/>
      <c r="B98" s="54"/>
      <c r="C98" s="54"/>
      <c r="D98" s="54"/>
      <c r="E98" s="54"/>
      <c r="F98" s="54"/>
      <c r="G98" s="54"/>
      <c r="H98" s="54"/>
      <c r="I98" s="54"/>
      <c r="J98" s="54"/>
      <c r="K98" s="19"/>
      <c r="L98" s="19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20"/>
    </row>
    <row r="99" spans="1:73" ht="14.45" customHeight="1">
      <c r="A99" s="17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448" t="s">
        <v>53</v>
      </c>
      <c r="AA99" s="448"/>
      <c r="AB99" s="448"/>
      <c r="AC99" s="448"/>
      <c r="AD99" s="448"/>
      <c r="AE99" s="448"/>
      <c r="AF99" s="448"/>
      <c r="AG99" s="448"/>
      <c r="AH99" s="448"/>
      <c r="AI99" s="448"/>
      <c r="AJ99" s="448"/>
      <c r="AK99" s="44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20"/>
    </row>
    <row r="100" spans="1:73">
      <c r="A100" s="17"/>
      <c r="B100" s="18"/>
      <c r="C100" s="18"/>
      <c r="D100" s="449" t="s">
        <v>54</v>
      </c>
      <c r="E100" s="449"/>
      <c r="F100" s="449"/>
      <c r="G100" s="449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31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20"/>
    </row>
    <row r="101" spans="1:73" ht="14.45" customHeight="1">
      <c r="A101" s="17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610" t="str">
        <f>IF($AK$13=1,Datos!L2,IF($AK$13=2,Datos!O2,IF($AK$13=3,Datos!Q2,IF($AK$13=4,Datos!S2,""))))</f>
        <v/>
      </c>
      <c r="S101" s="610"/>
      <c r="T101" s="610"/>
      <c r="U101" s="610"/>
      <c r="V101" s="610"/>
      <c r="W101" s="610"/>
      <c r="X101" s="18"/>
      <c r="Y101" s="18"/>
      <c r="Z101" s="18"/>
      <c r="AA101" s="18"/>
      <c r="AB101" s="641" t="s">
        <v>52</v>
      </c>
      <c r="AC101" s="642"/>
      <c r="AD101" s="642"/>
      <c r="AE101" s="642"/>
      <c r="AF101" s="642"/>
      <c r="AG101" s="642"/>
      <c r="AH101" s="642"/>
      <c r="AI101" s="642"/>
      <c r="AJ101" s="642"/>
      <c r="AK101" s="643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20"/>
      <c r="BK101" s="582" t="s">
        <v>106</v>
      </c>
      <c r="BL101" s="582"/>
      <c r="BM101" s="582"/>
    </row>
    <row r="102" spans="1:73" ht="14.45" customHeight="1">
      <c r="A102" s="17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610" t="str">
        <f>IF($AK$13=1,Datos!L3,IF($AK$13=2,Datos!O3,IF($AK$13=3,Datos!Q3,IF($AK$13=4,Datos!S3,""))))</f>
        <v/>
      </c>
      <c r="S102" s="610"/>
      <c r="T102" s="610"/>
      <c r="U102" s="610"/>
      <c r="V102" s="610"/>
      <c r="W102" s="610"/>
      <c r="X102" s="18"/>
      <c r="Y102" s="18"/>
      <c r="Z102" s="18"/>
      <c r="AA102" s="18"/>
      <c r="AB102" s="583">
        <v>1</v>
      </c>
      <c r="AC102" s="583"/>
      <c r="AD102" s="583">
        <v>2</v>
      </c>
      <c r="AE102" s="583"/>
      <c r="AF102" s="583">
        <v>3</v>
      </c>
      <c r="AG102" s="583"/>
      <c r="AH102" s="583">
        <v>4</v>
      </c>
      <c r="AI102" s="583"/>
      <c r="AJ102" s="583">
        <v>5</v>
      </c>
      <c r="AK102" s="583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20"/>
      <c r="BK102" s="582"/>
      <c r="BL102" s="582"/>
      <c r="BM102" s="582"/>
      <c r="BN102" s="175"/>
      <c r="BO102" s="175"/>
      <c r="BP102" s="582"/>
      <c r="BQ102" s="582"/>
    </row>
    <row r="103" spans="1:73" ht="14.45" customHeight="1">
      <c r="A103" s="17"/>
      <c r="B103" s="18"/>
      <c r="C103" s="18"/>
      <c r="D103" s="18"/>
      <c r="E103" s="584" t="s">
        <v>93</v>
      </c>
      <c r="F103" s="584"/>
      <c r="G103" s="584"/>
      <c r="H103" s="584"/>
      <c r="I103" s="584"/>
      <c r="J103" s="584"/>
      <c r="K103" s="584"/>
      <c r="L103" s="584"/>
      <c r="M103" s="584"/>
      <c r="N103" s="584"/>
      <c r="O103" s="584"/>
      <c r="P103" s="584"/>
      <c r="Q103" s="18"/>
      <c r="R103" s="610"/>
      <c r="S103" s="610"/>
      <c r="T103" s="610"/>
      <c r="U103" s="610"/>
      <c r="V103" s="610"/>
      <c r="W103" s="610"/>
      <c r="X103" s="18"/>
      <c r="Y103" s="18"/>
      <c r="Z103" s="585" t="s">
        <v>51</v>
      </c>
      <c r="AA103" s="588">
        <v>1</v>
      </c>
      <c r="AB103" s="527" t="e">
        <f>IF(AND($AA$103=$BL$103,AB$102=$BL$104),"X","")</f>
        <v>#N/A</v>
      </c>
      <c r="AC103" s="528"/>
      <c r="AD103" s="527" t="e">
        <f>IF(AND($AA$103=$BL$103,AD$102=$BL$104),"X","")</f>
        <v>#N/A</v>
      </c>
      <c r="AE103" s="528"/>
      <c r="AF103" s="535" t="e">
        <f>IF(AND($AA$103=$BL$103,AF$102=$BL$104),"X","")</f>
        <v>#N/A</v>
      </c>
      <c r="AG103" s="536"/>
      <c r="AH103" s="518" t="e">
        <f>IF(AND($AA$103=$BL$103,AH$102=$BL$104),"X","")</f>
        <v>#N/A</v>
      </c>
      <c r="AI103" s="519"/>
      <c r="AJ103" s="518" t="e">
        <f>IF(AND($AA$103=$BL$103,AJ$102=$BL$104),"X","")</f>
        <v>#N/A</v>
      </c>
      <c r="AK103" s="519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20"/>
      <c r="BK103" s="9" t="s">
        <v>82</v>
      </c>
      <c r="BL103" s="38">
        <f>IF($AK$13&lt;&gt;"",(INDEX($BK$106:$BN$112,MATCH($BL$54,$BK$106:$BK$112,0),MATCH($Z$95,$BK$107:$BN$107,0))),"")</f>
        <v>1</v>
      </c>
      <c r="BM103" s="38" t="str">
        <f>VLOOKUP(BL103,Datos!A:L,12,0)</f>
        <v>Rara vez (1)</v>
      </c>
      <c r="BP103" s="583"/>
      <c r="BQ103" s="583"/>
      <c r="BT103" s="38"/>
      <c r="BU103" s="38"/>
    </row>
    <row r="104" spans="1:73" ht="14.45" customHeight="1">
      <c r="A104" s="17"/>
      <c r="B104" s="18"/>
      <c r="C104" s="18"/>
      <c r="D104" s="18"/>
      <c r="E104" s="18"/>
      <c r="F104" s="18"/>
      <c r="G104" s="18"/>
      <c r="H104" s="18"/>
      <c r="I104" s="18"/>
      <c r="J104" s="39"/>
      <c r="K104" s="40"/>
      <c r="L104" s="40"/>
      <c r="M104" s="40"/>
      <c r="N104" s="40"/>
      <c r="O104" s="40"/>
      <c r="P104" s="41"/>
      <c r="Q104" s="18"/>
      <c r="R104" s="610"/>
      <c r="S104" s="610"/>
      <c r="T104" s="610"/>
      <c r="U104" s="610"/>
      <c r="V104" s="610"/>
      <c r="W104" s="610"/>
      <c r="X104" s="18"/>
      <c r="Y104" s="18"/>
      <c r="Z104" s="586"/>
      <c r="AA104" s="588"/>
      <c r="AB104" s="529"/>
      <c r="AC104" s="530"/>
      <c r="AD104" s="529"/>
      <c r="AE104" s="530"/>
      <c r="AF104" s="537"/>
      <c r="AG104" s="538"/>
      <c r="AH104" s="520"/>
      <c r="AI104" s="521"/>
      <c r="AJ104" s="520"/>
      <c r="AK104" s="521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20"/>
      <c r="BK104" s="9" t="s">
        <v>81</v>
      </c>
      <c r="BL104" s="38" t="e">
        <f>IF($AK$13&lt;&gt;"",(INDEX($BK$106:$BN$112,MATCH($BL$55,$BK$106:$BK$112,0),MATCH($AJ$95,$BK$107:$BN$107,0))),"")</f>
        <v>#N/A</v>
      </c>
      <c r="BM104" s="38" t="e">
        <f>VLOOKUP(BL104,Datos!A:R,17,0)</f>
        <v>#N/A</v>
      </c>
      <c r="BP104" s="38"/>
      <c r="BQ104" s="38"/>
      <c r="BT104" s="38"/>
      <c r="BU104" s="38"/>
    </row>
    <row r="105" spans="1:73" ht="14.45" customHeight="1">
      <c r="A105" s="17"/>
      <c r="B105" s="18"/>
      <c r="C105" s="18"/>
      <c r="D105" s="18"/>
      <c r="E105" s="18"/>
      <c r="F105" s="18"/>
      <c r="G105" s="18"/>
      <c r="H105" s="18"/>
      <c r="I105" s="18"/>
      <c r="J105" s="567" t="str">
        <f>BM103</f>
        <v>Rara vez (1)</v>
      </c>
      <c r="K105" s="567"/>
      <c r="L105" s="567"/>
      <c r="M105" s="567"/>
      <c r="N105" s="567"/>
      <c r="O105" s="567"/>
      <c r="P105" s="567"/>
      <c r="Q105" s="18"/>
      <c r="R105" s="610"/>
      <c r="S105" s="610"/>
      <c r="T105" s="610"/>
      <c r="U105" s="610"/>
      <c r="V105" s="610"/>
      <c r="W105" s="610"/>
      <c r="X105" s="18"/>
      <c r="Y105" s="18"/>
      <c r="Z105" s="586"/>
      <c r="AA105" s="588">
        <v>2</v>
      </c>
      <c r="AB105" s="527" t="e">
        <f>IF(AND($AA$105=$BL$103,AB$102=$BL$104),"X","")</f>
        <v>#N/A</v>
      </c>
      <c r="AC105" s="528"/>
      <c r="AD105" s="527" t="e">
        <f>IF(AND($AA$105=$BL$103,AD$102=$BL$104),"X","")</f>
        <v>#N/A</v>
      </c>
      <c r="AE105" s="528"/>
      <c r="AF105" s="535" t="e">
        <f>IF(AND($AA$105=$BL$103,AF$102=$BL$104),"X","")</f>
        <v>#N/A</v>
      </c>
      <c r="AG105" s="536"/>
      <c r="AH105" s="518" t="e">
        <f>IF(AND($AA$105=$BL$103,AH$102=$BL$104),"X","")</f>
        <v>#N/A</v>
      </c>
      <c r="AI105" s="519"/>
      <c r="AJ105" s="531" t="e">
        <f>IF(AND($AA$105=$BL$103,AJ$102=$BL$104),"X","")</f>
        <v>#N/A</v>
      </c>
      <c r="AK105" s="532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20"/>
      <c r="BL105" s="18"/>
      <c r="BM105" s="18"/>
    </row>
    <row r="106" spans="1:73" ht="14.45" customHeight="1">
      <c r="A106" s="17"/>
      <c r="B106" s="18"/>
      <c r="C106" s="18"/>
      <c r="D106" s="18"/>
      <c r="E106" s="18"/>
      <c r="F106" s="18"/>
      <c r="G106" s="18"/>
      <c r="H106" s="18"/>
      <c r="I106" s="18"/>
      <c r="J106" s="42"/>
      <c r="K106" s="43"/>
      <c r="L106" s="43"/>
      <c r="M106" s="43"/>
      <c r="N106" s="43"/>
      <c r="O106" s="43"/>
      <c r="P106" s="44"/>
      <c r="Q106" s="18"/>
      <c r="R106" s="18"/>
      <c r="S106" s="18"/>
      <c r="T106" s="18"/>
      <c r="U106" s="18"/>
      <c r="V106" s="18"/>
      <c r="W106" s="18"/>
      <c r="X106" s="18"/>
      <c r="Y106" s="18"/>
      <c r="Z106" s="586"/>
      <c r="AA106" s="588"/>
      <c r="AB106" s="529"/>
      <c r="AC106" s="530"/>
      <c r="AD106" s="529"/>
      <c r="AE106" s="530"/>
      <c r="AF106" s="537"/>
      <c r="AG106" s="538"/>
      <c r="AH106" s="520"/>
      <c r="AI106" s="521"/>
      <c r="AJ106" s="533"/>
      <c r="AK106" s="534"/>
      <c r="AL106" s="18"/>
      <c r="AM106" s="18"/>
      <c r="AN106" s="18"/>
      <c r="AO106" s="18"/>
      <c r="AP106" s="18"/>
      <c r="AQ106" s="451" t="s">
        <v>50</v>
      </c>
      <c r="AR106" s="451"/>
      <c r="AS106" s="451"/>
      <c r="AT106" s="451"/>
      <c r="AU106" s="451"/>
      <c r="AV106" s="451"/>
      <c r="AW106" s="451"/>
      <c r="AX106" s="451"/>
      <c r="AY106" s="451"/>
      <c r="AZ106" s="451"/>
      <c r="BA106" s="451"/>
      <c r="BB106" s="451"/>
      <c r="BC106" s="18"/>
      <c r="BD106" s="18"/>
      <c r="BE106" s="20"/>
      <c r="BK106" s="57"/>
      <c r="BL106" s="589" t="s">
        <v>104</v>
      </c>
      <c r="BM106" s="590"/>
      <c r="BN106" s="591"/>
    </row>
    <row r="107" spans="1:73" ht="14.45" customHeight="1">
      <c r="A107" s="17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58"/>
      <c r="S107" s="58"/>
      <c r="T107" s="18"/>
      <c r="U107" s="18"/>
      <c r="V107" s="18"/>
      <c r="W107" s="18"/>
      <c r="X107" s="18"/>
      <c r="Y107" s="18"/>
      <c r="Z107" s="586"/>
      <c r="AA107" s="588">
        <v>3</v>
      </c>
      <c r="AB107" s="527" t="e">
        <f>IF(AND($AA$107=$BL$103,AB$102=$BL$104),"X","")</f>
        <v>#N/A</v>
      </c>
      <c r="AC107" s="528"/>
      <c r="AD107" s="535" t="e">
        <f>IF(AND($AA$107=$BL$103,AD$102=$BL$104),"X","")</f>
        <v>#N/A</v>
      </c>
      <c r="AE107" s="536"/>
      <c r="AF107" s="518" t="e">
        <f>IF(AND($AA$107=$BL$103,AF$102=$BL$104),"X","")</f>
        <v>#N/A</v>
      </c>
      <c r="AG107" s="519"/>
      <c r="AH107" s="531" t="e">
        <f>IF(AND($AA$107=$BL$103,AH$102=$BL$104),"X","")</f>
        <v>#N/A</v>
      </c>
      <c r="AI107" s="532"/>
      <c r="AJ107" s="531" t="e">
        <f>IF(AND($AA$107=$BL$103,AJ$102=$BL$104),"X","")</f>
        <v>#N/A</v>
      </c>
      <c r="AK107" s="532"/>
      <c r="AL107" s="18"/>
      <c r="AM107" s="18"/>
      <c r="AN107" s="18"/>
      <c r="AO107" s="18"/>
      <c r="AP107" s="18"/>
      <c r="AQ107" s="628" t="e">
        <f>IF($V$13&lt;&gt;"",(INDEX($BK$57:$BP$62,MATCH($BM$103,$BK$57:$BK$62,0),MATCH($BM$104,$BK$57:$BP$57,0))),"")</f>
        <v>#N/A</v>
      </c>
      <c r="AR107" s="629"/>
      <c r="AS107" s="629"/>
      <c r="AT107" s="629"/>
      <c r="AU107" s="629"/>
      <c r="AV107" s="629"/>
      <c r="AW107" s="629"/>
      <c r="AX107" s="629"/>
      <c r="AY107" s="629"/>
      <c r="AZ107" s="629"/>
      <c r="BA107" s="629"/>
      <c r="BB107" s="630"/>
      <c r="BC107" s="18"/>
      <c r="BD107" s="18"/>
      <c r="BE107" s="20"/>
      <c r="BK107" s="59" t="s">
        <v>105</v>
      </c>
      <c r="BL107" s="59">
        <v>0</v>
      </c>
      <c r="BM107" s="59">
        <v>1</v>
      </c>
      <c r="BN107" s="59">
        <v>2</v>
      </c>
      <c r="BO107" s="36"/>
    </row>
    <row r="108" spans="1:73" ht="14.45" customHeight="1">
      <c r="A108" s="17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610"/>
      <c r="S108" s="610"/>
      <c r="T108" s="610"/>
      <c r="U108" s="610"/>
      <c r="V108" s="610"/>
      <c r="W108" s="610"/>
      <c r="X108" s="18"/>
      <c r="Y108" s="18"/>
      <c r="Z108" s="586"/>
      <c r="AA108" s="588"/>
      <c r="AB108" s="529"/>
      <c r="AC108" s="530"/>
      <c r="AD108" s="537"/>
      <c r="AE108" s="538"/>
      <c r="AF108" s="520"/>
      <c r="AG108" s="521"/>
      <c r="AH108" s="533"/>
      <c r="AI108" s="534"/>
      <c r="AJ108" s="533"/>
      <c r="AK108" s="534"/>
      <c r="AL108" s="18"/>
      <c r="AM108" s="18"/>
      <c r="AN108" s="18"/>
      <c r="AO108" s="18"/>
      <c r="AP108" s="18"/>
      <c r="AQ108" s="631"/>
      <c r="AR108" s="632"/>
      <c r="AS108" s="632"/>
      <c r="AT108" s="632"/>
      <c r="AU108" s="632"/>
      <c r="AV108" s="632"/>
      <c r="AW108" s="632"/>
      <c r="AX108" s="632"/>
      <c r="AY108" s="632"/>
      <c r="AZ108" s="632"/>
      <c r="BA108" s="632"/>
      <c r="BB108" s="633"/>
      <c r="BC108" s="18"/>
      <c r="BD108" s="18"/>
      <c r="BE108" s="20"/>
      <c r="BK108" s="59">
        <v>1</v>
      </c>
      <c r="BL108" s="59">
        <v>1</v>
      </c>
      <c r="BM108" s="59">
        <v>1</v>
      </c>
      <c r="BN108" s="59">
        <v>1</v>
      </c>
      <c r="BO108" s="36"/>
    </row>
    <row r="109" spans="1:73" ht="14.45" customHeight="1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610"/>
      <c r="S109" s="610"/>
      <c r="T109" s="610"/>
      <c r="U109" s="610"/>
      <c r="V109" s="610"/>
      <c r="W109" s="610"/>
      <c r="X109" s="18"/>
      <c r="Y109" s="18"/>
      <c r="Z109" s="586"/>
      <c r="AA109" s="588">
        <v>4</v>
      </c>
      <c r="AB109" s="535" t="e">
        <f>IF(AND($AA$109=$BL$103,AB$102=$BL$104),"X","")</f>
        <v>#N/A</v>
      </c>
      <c r="AC109" s="536"/>
      <c r="AD109" s="518" t="e">
        <f>IF(AND($AA$109=$BL$103,AD$102=$BL$104),"X","")</f>
        <v>#N/A</v>
      </c>
      <c r="AE109" s="519"/>
      <c r="AF109" s="518" t="e">
        <f>IF(AND($AA$109=$BL$103,AF$102=$BL$104),"X","")</f>
        <v>#N/A</v>
      </c>
      <c r="AG109" s="519"/>
      <c r="AH109" s="531" t="e">
        <f>IF(AND($AA$109=$BL$103,AH$102=$BL$104),"X","")</f>
        <v>#N/A</v>
      </c>
      <c r="AI109" s="532"/>
      <c r="AJ109" s="531" t="e">
        <f>IF(AND($AA$109=$BL$103,AJ$102=$BL$104),"X","")</f>
        <v>#N/A</v>
      </c>
      <c r="AK109" s="532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20"/>
      <c r="BK109" s="59">
        <v>2</v>
      </c>
      <c r="BL109" s="59">
        <v>2</v>
      </c>
      <c r="BM109" s="59">
        <v>1</v>
      </c>
      <c r="BN109" s="59">
        <v>1</v>
      </c>
      <c r="BO109" s="36"/>
    </row>
    <row r="110" spans="1:73" ht="14.45" customHeight="1">
      <c r="A110" s="17"/>
      <c r="B110" s="18"/>
      <c r="C110" s="18"/>
      <c r="D110" s="18"/>
      <c r="E110" s="60" t="s">
        <v>94</v>
      </c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18"/>
      <c r="R110" s="610"/>
      <c r="S110" s="610"/>
      <c r="T110" s="610"/>
      <c r="U110" s="610"/>
      <c r="V110" s="610"/>
      <c r="W110" s="610"/>
      <c r="X110" s="18"/>
      <c r="Y110" s="18"/>
      <c r="Z110" s="586"/>
      <c r="AA110" s="588"/>
      <c r="AB110" s="537"/>
      <c r="AC110" s="538"/>
      <c r="AD110" s="520"/>
      <c r="AE110" s="521"/>
      <c r="AF110" s="520"/>
      <c r="AG110" s="521"/>
      <c r="AH110" s="533"/>
      <c r="AI110" s="534"/>
      <c r="AJ110" s="533"/>
      <c r="AK110" s="534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20"/>
      <c r="BK110" s="59">
        <v>3</v>
      </c>
      <c r="BL110" s="59">
        <v>3</v>
      </c>
      <c r="BM110" s="59">
        <v>2</v>
      </c>
      <c r="BN110" s="59">
        <v>1</v>
      </c>
      <c r="BO110" s="36"/>
    </row>
    <row r="111" spans="1:73" ht="14.45" customHeight="1">
      <c r="A111" s="17"/>
      <c r="B111" s="18"/>
      <c r="C111" s="18"/>
      <c r="D111" s="18"/>
      <c r="E111" s="18"/>
      <c r="F111" s="18"/>
      <c r="G111" s="18"/>
      <c r="H111" s="18"/>
      <c r="I111" s="18"/>
      <c r="J111" s="61"/>
      <c r="K111" s="62"/>
      <c r="L111" s="62"/>
      <c r="M111" s="62"/>
      <c r="N111" s="62"/>
      <c r="O111" s="62"/>
      <c r="P111" s="63"/>
      <c r="Q111" s="64"/>
      <c r="R111" s="610"/>
      <c r="S111" s="610"/>
      <c r="T111" s="610"/>
      <c r="U111" s="610"/>
      <c r="V111" s="610"/>
      <c r="W111" s="610"/>
      <c r="X111" s="18"/>
      <c r="Y111" s="18"/>
      <c r="Z111" s="586"/>
      <c r="AA111" s="588">
        <v>5</v>
      </c>
      <c r="AB111" s="518" t="e">
        <f>IF(AND($AA$111=$BL$103,AB$102=$BL$104),"X","")</f>
        <v>#N/A</v>
      </c>
      <c r="AC111" s="519"/>
      <c r="AD111" s="518" t="e">
        <f>IF(AND($AA$111=$BL$103,AD$102=$BL$104),"X","")</f>
        <v>#N/A</v>
      </c>
      <c r="AE111" s="519"/>
      <c r="AF111" s="531" t="e">
        <f>IF(AND($AA$111=$BL$103,AF$102=$BL$104),"X","")</f>
        <v>#N/A</v>
      </c>
      <c r="AG111" s="532"/>
      <c r="AH111" s="531" t="e">
        <f>IF(AND($AA$111=$BL$103,AH$102=$BL$104),"X","")</f>
        <v>#N/A</v>
      </c>
      <c r="AI111" s="532"/>
      <c r="AJ111" s="531" t="e">
        <f>IF(AND($AA$111=$BL$103,AJ$102=$BL$104),"X","")</f>
        <v>#N/A</v>
      </c>
      <c r="AK111" s="532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20"/>
      <c r="BK111" s="59">
        <v>4</v>
      </c>
      <c r="BL111" s="59">
        <v>4</v>
      </c>
      <c r="BM111" s="59">
        <v>3</v>
      </c>
      <c r="BN111" s="59">
        <v>2</v>
      </c>
      <c r="BO111" s="36"/>
    </row>
    <row r="112" spans="1:73" ht="14.45" customHeight="1">
      <c r="A112" s="17"/>
      <c r="B112" s="18"/>
      <c r="C112" s="18"/>
      <c r="D112" s="18"/>
      <c r="E112" s="18"/>
      <c r="F112" s="18"/>
      <c r="G112" s="18"/>
      <c r="H112" s="18"/>
      <c r="I112" s="18"/>
      <c r="J112" s="567" t="e">
        <f>BM104</f>
        <v>#N/A</v>
      </c>
      <c r="K112" s="567"/>
      <c r="L112" s="567"/>
      <c r="M112" s="567"/>
      <c r="N112" s="567"/>
      <c r="O112" s="567"/>
      <c r="P112" s="567"/>
      <c r="Q112" s="18"/>
      <c r="R112" s="610"/>
      <c r="S112" s="610"/>
      <c r="T112" s="610"/>
      <c r="U112" s="610"/>
      <c r="V112" s="610"/>
      <c r="W112" s="610"/>
      <c r="X112" s="18"/>
      <c r="Y112" s="18"/>
      <c r="Z112" s="587"/>
      <c r="AA112" s="588"/>
      <c r="AB112" s="520"/>
      <c r="AC112" s="521"/>
      <c r="AD112" s="520"/>
      <c r="AE112" s="521"/>
      <c r="AF112" s="533"/>
      <c r="AG112" s="534"/>
      <c r="AH112" s="533"/>
      <c r="AI112" s="534"/>
      <c r="AJ112" s="533"/>
      <c r="AK112" s="534"/>
      <c r="AL112" s="18"/>
      <c r="AM112" s="18"/>
      <c r="AN112" s="18"/>
      <c r="AO112" s="18"/>
      <c r="AP112" s="18"/>
      <c r="AQ112" s="32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20"/>
      <c r="BK112" s="59">
        <v>5</v>
      </c>
      <c r="BL112" s="59">
        <v>5</v>
      </c>
      <c r="BM112" s="59">
        <v>4</v>
      </c>
      <c r="BN112" s="59">
        <v>3</v>
      </c>
      <c r="BO112" s="36"/>
    </row>
    <row r="113" spans="1:57">
      <c r="A113" s="17"/>
      <c r="B113" s="18"/>
      <c r="C113" s="18"/>
      <c r="D113" s="18"/>
      <c r="E113" s="18"/>
      <c r="F113" s="18"/>
      <c r="G113" s="18"/>
      <c r="H113" s="18"/>
      <c r="I113" s="18"/>
      <c r="J113" s="42"/>
      <c r="K113" s="43"/>
      <c r="L113" s="43"/>
      <c r="M113" s="43"/>
      <c r="N113" s="43"/>
      <c r="O113" s="43"/>
      <c r="P113" s="44"/>
      <c r="Q113" s="18"/>
      <c r="R113" s="18"/>
      <c r="S113" s="18"/>
      <c r="T113" s="18"/>
      <c r="U113" s="18"/>
      <c r="V113" s="18"/>
      <c r="W113" s="18"/>
      <c r="X113" s="18"/>
      <c r="Y113" s="18"/>
      <c r="Z113" s="46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20"/>
    </row>
    <row r="114" spans="1:57">
      <c r="A114" s="17"/>
      <c r="B114" s="18"/>
      <c r="C114" s="18"/>
      <c r="D114" s="18"/>
      <c r="E114" s="1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20"/>
    </row>
    <row r="115" spans="1:57">
      <c r="A115" s="17"/>
      <c r="B115" s="18"/>
      <c r="C115" s="18"/>
      <c r="D115" s="18"/>
      <c r="E115" s="1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47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20"/>
    </row>
    <row r="116" spans="1:57">
      <c r="A116" s="17"/>
      <c r="B116" s="18"/>
      <c r="C116" s="18"/>
      <c r="D116" s="18"/>
      <c r="E116" s="1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47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20"/>
    </row>
    <row r="117" spans="1:57">
      <c r="A117" s="17"/>
      <c r="B117" s="18"/>
      <c r="C117" s="18"/>
      <c r="D117" s="18"/>
      <c r="E117" s="1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47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20"/>
    </row>
    <row r="118" spans="1:57" ht="15.75" thickBot="1">
      <c r="A118" s="49"/>
      <c r="B118" s="50"/>
      <c r="C118" s="50"/>
      <c r="D118" s="50"/>
      <c r="E118" s="50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51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2"/>
    </row>
    <row r="119" spans="1:57" ht="32.450000000000003" customHeight="1" thickBot="1">
      <c r="A119" s="624" t="s">
        <v>107</v>
      </c>
      <c r="B119" s="625"/>
      <c r="C119" s="625"/>
      <c r="D119" s="625"/>
      <c r="E119" s="625"/>
      <c r="F119" s="625"/>
      <c r="G119" s="625"/>
      <c r="H119" s="625"/>
      <c r="I119" s="625"/>
      <c r="J119" s="626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6"/>
    </row>
    <row r="120" spans="1:57" ht="15.75" thickBot="1">
      <c r="A120" s="17"/>
      <c r="B120" s="18"/>
      <c r="C120" s="18"/>
      <c r="D120" s="65"/>
      <c r="E120" s="15"/>
      <c r="F120" s="15"/>
      <c r="G120" s="15"/>
      <c r="H120" s="15"/>
      <c r="I120" s="15"/>
      <c r="J120" s="15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1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20"/>
    </row>
    <row r="121" spans="1:57" ht="14.45" customHeight="1">
      <c r="A121" s="17"/>
      <c r="B121" s="18"/>
      <c r="C121" s="18"/>
      <c r="D121" s="36"/>
      <c r="E121" s="18"/>
      <c r="F121" s="18"/>
      <c r="G121" s="18"/>
      <c r="H121" s="18"/>
      <c r="I121" s="18"/>
      <c r="J121" s="18"/>
      <c r="K121" s="18"/>
      <c r="L121" s="18"/>
      <c r="M121" s="18"/>
      <c r="N121" s="66"/>
      <c r="O121" s="67"/>
      <c r="P121" s="67"/>
      <c r="Q121" s="68"/>
      <c r="R121" s="18"/>
      <c r="S121" s="66"/>
      <c r="T121" s="67"/>
      <c r="U121" s="67"/>
      <c r="V121" s="67"/>
      <c r="W121" s="68"/>
      <c r="X121" s="18"/>
      <c r="Y121" s="66"/>
      <c r="Z121" s="67"/>
      <c r="AA121" s="67"/>
      <c r="AB121" s="67"/>
      <c r="AC121" s="67"/>
      <c r="AD121" s="67"/>
      <c r="AE121" s="67"/>
      <c r="AF121" s="67"/>
      <c r="AG121" s="68"/>
      <c r="AH121" s="18"/>
      <c r="AI121" s="66"/>
      <c r="AJ121" s="67"/>
      <c r="AK121" s="67"/>
      <c r="AL121" s="67"/>
      <c r="AM121" s="68"/>
      <c r="AN121" s="18"/>
      <c r="AO121" s="18"/>
      <c r="AP121" s="18"/>
      <c r="AQ121" s="18"/>
      <c r="AR121" s="18"/>
      <c r="AS121" s="18"/>
      <c r="AT121" s="37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20"/>
    </row>
    <row r="122" spans="1:57" ht="14.45" customHeight="1">
      <c r="A122" s="17"/>
      <c r="B122" s="18"/>
      <c r="C122" s="18"/>
      <c r="D122" s="627" t="s">
        <v>115</v>
      </c>
      <c r="E122" s="448"/>
      <c r="F122" s="448"/>
      <c r="G122" s="448"/>
      <c r="H122" s="448"/>
      <c r="I122" s="448"/>
      <c r="J122" s="448"/>
      <c r="K122" s="18"/>
      <c r="L122" s="18"/>
      <c r="M122" s="18"/>
      <c r="N122" s="69"/>
      <c r="O122" s="76"/>
      <c r="P122" s="618" t="s">
        <v>108</v>
      </c>
      <c r="Q122" s="620"/>
      <c r="R122" s="18"/>
      <c r="S122" s="69"/>
      <c r="T122" s="76"/>
      <c r="U122" s="618" t="s">
        <v>109</v>
      </c>
      <c r="V122" s="619"/>
      <c r="W122" s="620"/>
      <c r="X122" s="18"/>
      <c r="Y122" s="69"/>
      <c r="Z122" s="76"/>
      <c r="AA122" s="618" t="s">
        <v>110</v>
      </c>
      <c r="AB122" s="619"/>
      <c r="AC122" s="619"/>
      <c r="AD122" s="619"/>
      <c r="AE122" s="619"/>
      <c r="AF122" s="619"/>
      <c r="AG122" s="620"/>
      <c r="AH122" s="18"/>
      <c r="AI122" s="69"/>
      <c r="AJ122" s="76"/>
      <c r="AK122" s="618" t="s">
        <v>111</v>
      </c>
      <c r="AL122" s="619"/>
      <c r="AM122" s="620"/>
      <c r="AN122" s="18"/>
      <c r="AO122" s="18"/>
      <c r="AP122" s="18"/>
      <c r="AQ122" s="18"/>
      <c r="AR122" s="18"/>
      <c r="AS122" s="18"/>
      <c r="AT122" s="37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20"/>
    </row>
    <row r="123" spans="1:57" ht="15.75" thickBot="1">
      <c r="A123" s="17"/>
      <c r="B123" s="18"/>
      <c r="C123" s="18"/>
      <c r="D123" s="36"/>
      <c r="E123" s="18"/>
      <c r="F123" s="18"/>
      <c r="G123" s="18"/>
      <c r="H123" s="18"/>
      <c r="I123" s="18"/>
      <c r="J123" s="18"/>
      <c r="K123" s="18"/>
      <c r="L123" s="18"/>
      <c r="M123" s="18"/>
      <c r="N123" s="70"/>
      <c r="O123" s="71"/>
      <c r="P123" s="71"/>
      <c r="Q123" s="72"/>
      <c r="R123" s="18"/>
      <c r="S123" s="70"/>
      <c r="T123" s="71"/>
      <c r="U123" s="71"/>
      <c r="V123" s="71"/>
      <c r="W123" s="72"/>
      <c r="X123" s="18"/>
      <c r="Y123" s="70"/>
      <c r="Z123" s="71"/>
      <c r="AA123" s="71"/>
      <c r="AB123" s="71"/>
      <c r="AC123" s="71"/>
      <c r="AD123" s="71"/>
      <c r="AE123" s="71"/>
      <c r="AF123" s="71"/>
      <c r="AG123" s="72"/>
      <c r="AH123" s="18"/>
      <c r="AI123" s="70"/>
      <c r="AJ123" s="71"/>
      <c r="AK123" s="71"/>
      <c r="AL123" s="71"/>
      <c r="AM123" s="72"/>
      <c r="AN123" s="18"/>
      <c r="AO123" s="18"/>
      <c r="AP123" s="18"/>
      <c r="AQ123" s="18"/>
      <c r="AR123" s="18"/>
      <c r="AS123" s="18"/>
      <c r="AT123" s="37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20"/>
    </row>
    <row r="124" spans="1:57">
      <c r="A124" s="17"/>
      <c r="B124" s="18"/>
      <c r="C124" s="18"/>
      <c r="D124" s="42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4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20"/>
    </row>
    <row r="125" spans="1:57" ht="19.899999999999999" customHeight="1">
      <c r="A125" s="17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20"/>
    </row>
    <row r="126" spans="1:57" ht="24" customHeight="1">
      <c r="A126" s="17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621" t="e">
        <f>IF($AQ$107="","",IF($AQ$107&lt;&gt;[4]Datos!T5,"Se deben formular acciones para mejorar y/o establecer nuevos controles",IF($AQ$107=[4]Datos!$T$5,"Se deben formular acciones de contingencia frente al riesgo","")))</f>
        <v>#N/A</v>
      </c>
      <c r="O126" s="622"/>
      <c r="P126" s="622"/>
      <c r="Q126" s="622"/>
      <c r="R126" s="622"/>
      <c r="S126" s="622"/>
      <c r="T126" s="622"/>
      <c r="U126" s="622"/>
      <c r="V126" s="622"/>
      <c r="W126" s="622"/>
      <c r="X126" s="622"/>
      <c r="Y126" s="622"/>
      <c r="Z126" s="622"/>
      <c r="AA126" s="622"/>
      <c r="AB126" s="622"/>
      <c r="AC126" s="622"/>
      <c r="AD126" s="622"/>
      <c r="AE126" s="622"/>
      <c r="AF126" s="622"/>
      <c r="AG126" s="622"/>
      <c r="AH126" s="622"/>
      <c r="AI126" s="622"/>
      <c r="AJ126" s="622"/>
      <c r="AK126" s="622"/>
      <c r="AL126" s="622"/>
      <c r="AM126" s="623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20"/>
    </row>
    <row r="127" spans="1:57" ht="24" customHeight="1">
      <c r="A127" s="17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20"/>
    </row>
    <row r="128" spans="1:57">
      <c r="A128" s="17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20"/>
    </row>
    <row r="129" spans="1:57" ht="34.15" customHeight="1">
      <c r="A129" s="17"/>
      <c r="B129" s="18"/>
      <c r="C129" s="18"/>
      <c r="D129" s="445" t="s">
        <v>126</v>
      </c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446"/>
      <c r="AL129" s="446"/>
      <c r="AM129" s="446"/>
      <c r="AN129" s="446"/>
      <c r="AO129" s="446"/>
      <c r="AP129" s="446"/>
      <c r="AQ129" s="446"/>
      <c r="AR129" s="446"/>
      <c r="AS129" s="446"/>
      <c r="AT129" s="447"/>
      <c r="AU129" s="74"/>
      <c r="AV129" s="74"/>
      <c r="AW129" s="74"/>
      <c r="AX129" s="75"/>
      <c r="AY129" s="74"/>
      <c r="AZ129" s="74"/>
      <c r="BA129" s="74"/>
      <c r="BB129" s="75"/>
      <c r="BC129" s="18"/>
      <c r="BD129" s="18"/>
      <c r="BE129" s="20"/>
    </row>
    <row r="130" spans="1:57" ht="33.6" customHeight="1">
      <c r="A130" s="17"/>
      <c r="B130" s="18"/>
      <c r="C130" s="18"/>
      <c r="D130" s="445" t="e">
        <f>IF($AQ$107="","",IF($AQ$107&lt;&gt;[4]Datos!T5,"Seleccione los controles a mejorar",IF($AQ$107=[4]Datos!$T$5,"Se deben formular acciones de contingencia frente al riesgo","")))</f>
        <v>#N/A</v>
      </c>
      <c r="E130" s="446"/>
      <c r="F130" s="446"/>
      <c r="G130" s="446"/>
      <c r="H130" s="446"/>
      <c r="I130" s="446"/>
      <c r="J130" s="446"/>
      <c r="K130" s="446"/>
      <c r="L130" s="446"/>
      <c r="M130" s="446"/>
      <c r="N130" s="446"/>
      <c r="O130" s="446"/>
      <c r="P130" s="447"/>
      <c r="Q130" s="451" t="s">
        <v>120</v>
      </c>
      <c r="R130" s="451"/>
      <c r="S130" s="451"/>
      <c r="T130" s="451"/>
      <c r="U130" s="451"/>
      <c r="V130" s="451"/>
      <c r="W130" s="451"/>
      <c r="X130" s="451"/>
      <c r="Y130" s="451"/>
      <c r="Z130" s="451"/>
      <c r="AA130" s="451"/>
      <c r="AB130" s="451"/>
      <c r="AC130" s="451"/>
      <c r="AD130" s="451"/>
      <c r="AE130" s="451" t="s">
        <v>121</v>
      </c>
      <c r="AF130" s="451"/>
      <c r="AG130" s="451"/>
      <c r="AH130" s="451"/>
      <c r="AI130" s="451"/>
      <c r="AJ130" s="451"/>
      <c r="AK130" s="451"/>
      <c r="AL130" s="451"/>
      <c r="AM130" s="451"/>
      <c r="AN130" s="451" t="s">
        <v>122</v>
      </c>
      <c r="AO130" s="451"/>
      <c r="AP130" s="451"/>
      <c r="AQ130" s="451"/>
      <c r="AR130" s="451"/>
      <c r="AS130" s="451"/>
      <c r="AT130" s="451"/>
      <c r="AU130" s="451" t="s">
        <v>124</v>
      </c>
      <c r="AV130" s="451"/>
      <c r="AW130" s="451"/>
      <c r="AX130" s="451"/>
      <c r="AY130" s="451" t="s">
        <v>123</v>
      </c>
      <c r="AZ130" s="451"/>
      <c r="BA130" s="451"/>
      <c r="BB130" s="451"/>
      <c r="BC130" s="18"/>
      <c r="BD130" s="18"/>
      <c r="BE130" s="20"/>
    </row>
    <row r="131" spans="1:57">
      <c r="A131" s="17"/>
      <c r="B131" s="18"/>
      <c r="C131" s="18"/>
      <c r="D131" s="599"/>
      <c r="E131" s="599"/>
      <c r="F131" s="599"/>
      <c r="G131" s="599"/>
      <c r="H131" s="599"/>
      <c r="I131" s="599"/>
      <c r="J131" s="599"/>
      <c r="K131" s="599"/>
      <c r="L131" s="599"/>
      <c r="M131" s="599"/>
      <c r="N131" s="599"/>
      <c r="O131" s="599"/>
      <c r="P131" s="599"/>
      <c r="Q131" s="607"/>
      <c r="R131" s="608"/>
      <c r="S131" s="608"/>
      <c r="T131" s="608"/>
      <c r="U131" s="608"/>
      <c r="V131" s="608"/>
      <c r="W131" s="608"/>
      <c r="X131" s="608"/>
      <c r="Y131" s="608"/>
      <c r="Z131" s="608"/>
      <c r="AA131" s="608"/>
      <c r="AB131" s="608"/>
      <c r="AC131" s="608"/>
      <c r="AD131" s="609"/>
      <c r="AE131" s="599"/>
      <c r="AF131" s="599"/>
      <c r="AG131" s="599"/>
      <c r="AH131" s="599"/>
      <c r="AI131" s="599"/>
      <c r="AJ131" s="599"/>
      <c r="AK131" s="599"/>
      <c r="AL131" s="599"/>
      <c r="AM131" s="599"/>
      <c r="AN131" s="607"/>
      <c r="AO131" s="608"/>
      <c r="AP131" s="608"/>
      <c r="AQ131" s="608"/>
      <c r="AR131" s="608"/>
      <c r="AS131" s="608"/>
      <c r="AT131" s="609"/>
      <c r="AU131" s="615"/>
      <c r="AV131" s="616"/>
      <c r="AW131" s="616"/>
      <c r="AX131" s="617"/>
      <c r="AY131" s="615"/>
      <c r="AZ131" s="616"/>
      <c r="BA131" s="616"/>
      <c r="BB131" s="617"/>
      <c r="BC131" s="18"/>
      <c r="BD131" s="18"/>
      <c r="BE131" s="20"/>
    </row>
    <row r="132" spans="1:57" ht="14.45" customHeight="1">
      <c r="A132" s="17"/>
      <c r="B132" s="18"/>
      <c r="C132" s="18"/>
      <c r="D132" s="599"/>
      <c r="E132" s="599"/>
      <c r="F132" s="599"/>
      <c r="G132" s="599"/>
      <c r="H132" s="599"/>
      <c r="I132" s="599"/>
      <c r="J132" s="599"/>
      <c r="K132" s="599"/>
      <c r="L132" s="599"/>
      <c r="M132" s="599"/>
      <c r="N132" s="599"/>
      <c r="O132" s="599"/>
      <c r="P132" s="599"/>
      <c r="Q132" s="607"/>
      <c r="R132" s="608"/>
      <c r="S132" s="608"/>
      <c r="T132" s="608"/>
      <c r="U132" s="608"/>
      <c r="V132" s="608"/>
      <c r="W132" s="608"/>
      <c r="X132" s="608"/>
      <c r="Y132" s="608"/>
      <c r="Z132" s="608"/>
      <c r="AA132" s="608"/>
      <c r="AB132" s="608"/>
      <c r="AC132" s="608"/>
      <c r="AD132" s="609"/>
      <c r="AE132" s="599"/>
      <c r="AF132" s="599"/>
      <c r="AG132" s="599"/>
      <c r="AH132" s="599"/>
      <c r="AI132" s="599"/>
      <c r="AJ132" s="599"/>
      <c r="AK132" s="599"/>
      <c r="AL132" s="599"/>
      <c r="AM132" s="599"/>
      <c r="AN132" s="607"/>
      <c r="AO132" s="608"/>
      <c r="AP132" s="608"/>
      <c r="AQ132" s="608"/>
      <c r="AR132" s="608"/>
      <c r="AS132" s="608"/>
      <c r="AT132" s="609"/>
      <c r="AU132" s="615"/>
      <c r="AV132" s="616"/>
      <c r="AW132" s="616"/>
      <c r="AX132" s="617"/>
      <c r="AY132" s="615"/>
      <c r="AZ132" s="616"/>
      <c r="BA132" s="616"/>
      <c r="BB132" s="617"/>
      <c r="BC132" s="18"/>
      <c r="BD132" s="18"/>
      <c r="BE132" s="20"/>
    </row>
    <row r="133" spans="1:57" ht="14.45" customHeight="1">
      <c r="A133" s="17"/>
      <c r="B133" s="18"/>
      <c r="C133" s="18"/>
      <c r="D133" s="599"/>
      <c r="E133" s="599"/>
      <c r="F133" s="599"/>
      <c r="G133" s="599"/>
      <c r="H133" s="599"/>
      <c r="I133" s="599"/>
      <c r="J133" s="599"/>
      <c r="K133" s="599"/>
      <c r="L133" s="599"/>
      <c r="M133" s="599"/>
      <c r="N133" s="599"/>
      <c r="O133" s="599"/>
      <c r="P133" s="599"/>
      <c r="Q133" s="607"/>
      <c r="R133" s="608"/>
      <c r="S133" s="608"/>
      <c r="T133" s="608"/>
      <c r="U133" s="608"/>
      <c r="V133" s="608"/>
      <c r="W133" s="608"/>
      <c r="X133" s="608"/>
      <c r="Y133" s="608"/>
      <c r="Z133" s="608"/>
      <c r="AA133" s="608"/>
      <c r="AB133" s="608"/>
      <c r="AC133" s="608"/>
      <c r="AD133" s="609"/>
      <c r="AE133" s="599"/>
      <c r="AF133" s="599"/>
      <c r="AG133" s="599"/>
      <c r="AH133" s="599"/>
      <c r="AI133" s="599"/>
      <c r="AJ133" s="599"/>
      <c r="AK133" s="599"/>
      <c r="AL133" s="599"/>
      <c r="AM133" s="599"/>
      <c r="AN133" s="607"/>
      <c r="AO133" s="608"/>
      <c r="AP133" s="608"/>
      <c r="AQ133" s="608"/>
      <c r="AR133" s="608"/>
      <c r="AS133" s="608"/>
      <c r="AT133" s="609"/>
      <c r="AU133" s="615"/>
      <c r="AV133" s="616"/>
      <c r="AW133" s="616"/>
      <c r="AX133" s="617"/>
      <c r="AY133" s="615"/>
      <c r="AZ133" s="616"/>
      <c r="BA133" s="616"/>
      <c r="BB133" s="617"/>
      <c r="BC133" s="18"/>
      <c r="BD133" s="18"/>
      <c r="BE133" s="20"/>
    </row>
    <row r="134" spans="1:57" ht="14.45" customHeight="1">
      <c r="A134" s="17"/>
      <c r="B134" s="18"/>
      <c r="C134" s="18"/>
      <c r="D134" s="599"/>
      <c r="E134" s="599"/>
      <c r="F134" s="599"/>
      <c r="G134" s="599"/>
      <c r="H134" s="599"/>
      <c r="I134" s="599"/>
      <c r="J134" s="599"/>
      <c r="K134" s="599"/>
      <c r="L134" s="599"/>
      <c r="M134" s="599"/>
      <c r="N134" s="599"/>
      <c r="O134" s="599"/>
      <c r="P134" s="599"/>
      <c r="Q134" s="607"/>
      <c r="R134" s="608"/>
      <c r="S134" s="608"/>
      <c r="T134" s="608"/>
      <c r="U134" s="608"/>
      <c r="V134" s="608"/>
      <c r="W134" s="608"/>
      <c r="X134" s="608"/>
      <c r="Y134" s="608"/>
      <c r="Z134" s="608"/>
      <c r="AA134" s="608"/>
      <c r="AB134" s="608"/>
      <c r="AC134" s="608"/>
      <c r="AD134" s="609"/>
      <c r="AE134" s="599"/>
      <c r="AF134" s="599"/>
      <c r="AG134" s="599"/>
      <c r="AH134" s="599"/>
      <c r="AI134" s="599"/>
      <c r="AJ134" s="599"/>
      <c r="AK134" s="599"/>
      <c r="AL134" s="599"/>
      <c r="AM134" s="599"/>
      <c r="AN134" s="607"/>
      <c r="AO134" s="608"/>
      <c r="AP134" s="608"/>
      <c r="AQ134" s="608"/>
      <c r="AR134" s="608"/>
      <c r="AS134" s="608"/>
      <c r="AT134" s="609"/>
      <c r="AU134" s="615"/>
      <c r="AV134" s="616"/>
      <c r="AW134" s="616"/>
      <c r="AX134" s="617"/>
      <c r="AY134" s="615"/>
      <c r="AZ134" s="616"/>
      <c r="BA134" s="616"/>
      <c r="BB134" s="617"/>
      <c r="BC134" s="18"/>
      <c r="BD134" s="18"/>
      <c r="BE134" s="20"/>
    </row>
    <row r="135" spans="1:57" ht="14.45" customHeight="1">
      <c r="A135" s="17"/>
      <c r="B135" s="18"/>
      <c r="C135" s="18"/>
      <c r="D135" s="599"/>
      <c r="E135" s="599"/>
      <c r="F135" s="599"/>
      <c r="G135" s="599"/>
      <c r="H135" s="599"/>
      <c r="I135" s="599"/>
      <c r="J135" s="599"/>
      <c r="K135" s="599"/>
      <c r="L135" s="599"/>
      <c r="M135" s="599"/>
      <c r="N135" s="599"/>
      <c r="O135" s="599"/>
      <c r="P135" s="599"/>
      <c r="Q135" s="607"/>
      <c r="R135" s="608"/>
      <c r="S135" s="608"/>
      <c r="T135" s="608"/>
      <c r="U135" s="608"/>
      <c r="V135" s="608"/>
      <c r="W135" s="608"/>
      <c r="X135" s="608"/>
      <c r="Y135" s="608"/>
      <c r="Z135" s="608"/>
      <c r="AA135" s="608"/>
      <c r="AB135" s="608"/>
      <c r="AC135" s="608"/>
      <c r="AD135" s="609"/>
      <c r="AE135" s="599"/>
      <c r="AF135" s="599"/>
      <c r="AG135" s="599"/>
      <c r="AH135" s="599"/>
      <c r="AI135" s="599"/>
      <c r="AJ135" s="599"/>
      <c r="AK135" s="599"/>
      <c r="AL135" s="599"/>
      <c r="AM135" s="599"/>
      <c r="AN135" s="607"/>
      <c r="AO135" s="608"/>
      <c r="AP135" s="608"/>
      <c r="AQ135" s="608"/>
      <c r="AR135" s="608"/>
      <c r="AS135" s="608"/>
      <c r="AT135" s="609"/>
      <c r="AU135" s="615"/>
      <c r="AV135" s="616"/>
      <c r="AW135" s="616"/>
      <c r="AX135" s="617"/>
      <c r="AY135" s="615"/>
      <c r="AZ135" s="616"/>
      <c r="BA135" s="616"/>
      <c r="BB135" s="617"/>
      <c r="BC135" s="18"/>
      <c r="BD135" s="18"/>
      <c r="BE135" s="20"/>
    </row>
    <row r="136" spans="1:57" ht="14.45" customHeight="1">
      <c r="A136" s="17"/>
      <c r="B136" s="18"/>
      <c r="C136" s="18"/>
      <c r="D136" s="599"/>
      <c r="E136" s="599"/>
      <c r="F136" s="599"/>
      <c r="G136" s="599"/>
      <c r="H136" s="599"/>
      <c r="I136" s="599"/>
      <c r="J136" s="599"/>
      <c r="K136" s="599"/>
      <c r="L136" s="599"/>
      <c r="M136" s="599"/>
      <c r="N136" s="599"/>
      <c r="O136" s="599"/>
      <c r="P136" s="599"/>
      <c r="Q136" s="607"/>
      <c r="R136" s="608"/>
      <c r="S136" s="608"/>
      <c r="T136" s="608"/>
      <c r="U136" s="608"/>
      <c r="V136" s="608"/>
      <c r="W136" s="608"/>
      <c r="X136" s="608"/>
      <c r="Y136" s="608"/>
      <c r="Z136" s="608"/>
      <c r="AA136" s="608"/>
      <c r="AB136" s="608"/>
      <c r="AC136" s="608"/>
      <c r="AD136" s="609"/>
      <c r="AE136" s="599"/>
      <c r="AF136" s="599"/>
      <c r="AG136" s="599"/>
      <c r="AH136" s="599"/>
      <c r="AI136" s="599"/>
      <c r="AJ136" s="599"/>
      <c r="AK136" s="599"/>
      <c r="AL136" s="599"/>
      <c r="AM136" s="599"/>
      <c r="AN136" s="607"/>
      <c r="AO136" s="608"/>
      <c r="AP136" s="608"/>
      <c r="AQ136" s="608"/>
      <c r="AR136" s="608"/>
      <c r="AS136" s="608"/>
      <c r="AT136" s="609"/>
      <c r="AU136" s="615"/>
      <c r="AV136" s="616"/>
      <c r="AW136" s="616"/>
      <c r="AX136" s="617"/>
      <c r="AY136" s="615"/>
      <c r="AZ136" s="616"/>
      <c r="BA136" s="616"/>
      <c r="BB136" s="617"/>
      <c r="BC136" s="18"/>
      <c r="BD136" s="18"/>
      <c r="BE136" s="20"/>
    </row>
    <row r="137" spans="1:57" ht="14.45" customHeight="1">
      <c r="A137" s="17"/>
      <c r="B137" s="18"/>
      <c r="C137" s="18"/>
      <c r="D137" s="599"/>
      <c r="E137" s="599"/>
      <c r="F137" s="599"/>
      <c r="G137" s="599"/>
      <c r="H137" s="599"/>
      <c r="I137" s="599"/>
      <c r="J137" s="599"/>
      <c r="K137" s="599"/>
      <c r="L137" s="599"/>
      <c r="M137" s="599"/>
      <c r="N137" s="599"/>
      <c r="O137" s="599"/>
      <c r="P137" s="599"/>
      <c r="Q137" s="607"/>
      <c r="R137" s="608"/>
      <c r="S137" s="608"/>
      <c r="T137" s="608"/>
      <c r="U137" s="608"/>
      <c r="V137" s="608"/>
      <c r="W137" s="608"/>
      <c r="X137" s="608"/>
      <c r="Y137" s="608"/>
      <c r="Z137" s="608"/>
      <c r="AA137" s="608"/>
      <c r="AB137" s="608"/>
      <c r="AC137" s="608"/>
      <c r="AD137" s="609"/>
      <c r="AE137" s="599"/>
      <c r="AF137" s="599"/>
      <c r="AG137" s="599"/>
      <c r="AH137" s="599"/>
      <c r="AI137" s="599"/>
      <c r="AJ137" s="599"/>
      <c r="AK137" s="599"/>
      <c r="AL137" s="599"/>
      <c r="AM137" s="599"/>
      <c r="AN137" s="607"/>
      <c r="AO137" s="608"/>
      <c r="AP137" s="608"/>
      <c r="AQ137" s="608"/>
      <c r="AR137" s="608"/>
      <c r="AS137" s="608"/>
      <c r="AT137" s="609"/>
      <c r="AU137" s="615"/>
      <c r="AV137" s="616"/>
      <c r="AW137" s="616"/>
      <c r="AX137" s="617"/>
      <c r="AY137" s="615"/>
      <c r="AZ137" s="616"/>
      <c r="BA137" s="616"/>
      <c r="BB137" s="617"/>
      <c r="BC137" s="18"/>
      <c r="BD137" s="18"/>
      <c r="BE137" s="20"/>
    </row>
    <row r="138" spans="1:57" ht="14.45" customHeight="1">
      <c r="A138" s="17"/>
      <c r="B138" s="18"/>
      <c r="C138" s="18"/>
      <c r="D138" s="599"/>
      <c r="E138" s="599"/>
      <c r="F138" s="599"/>
      <c r="G138" s="599"/>
      <c r="H138" s="599"/>
      <c r="I138" s="599"/>
      <c r="J138" s="599"/>
      <c r="K138" s="599"/>
      <c r="L138" s="599"/>
      <c r="M138" s="599"/>
      <c r="N138" s="599"/>
      <c r="O138" s="599"/>
      <c r="P138" s="599"/>
      <c r="Q138" s="607"/>
      <c r="R138" s="608"/>
      <c r="S138" s="608"/>
      <c r="T138" s="608"/>
      <c r="U138" s="608"/>
      <c r="V138" s="608"/>
      <c r="W138" s="608"/>
      <c r="X138" s="608"/>
      <c r="Y138" s="608"/>
      <c r="Z138" s="608"/>
      <c r="AA138" s="608"/>
      <c r="AB138" s="608"/>
      <c r="AC138" s="608"/>
      <c r="AD138" s="609"/>
      <c r="AE138" s="599"/>
      <c r="AF138" s="599"/>
      <c r="AG138" s="599"/>
      <c r="AH138" s="599"/>
      <c r="AI138" s="599"/>
      <c r="AJ138" s="599"/>
      <c r="AK138" s="599"/>
      <c r="AL138" s="599"/>
      <c r="AM138" s="599"/>
      <c r="AN138" s="607"/>
      <c r="AO138" s="608"/>
      <c r="AP138" s="608"/>
      <c r="AQ138" s="608"/>
      <c r="AR138" s="608"/>
      <c r="AS138" s="608"/>
      <c r="AT138" s="609"/>
      <c r="AU138" s="615"/>
      <c r="AV138" s="616"/>
      <c r="AW138" s="616"/>
      <c r="AX138" s="617"/>
      <c r="AY138" s="615"/>
      <c r="AZ138" s="616"/>
      <c r="BA138" s="616"/>
      <c r="BB138" s="617"/>
      <c r="BC138" s="18"/>
      <c r="BD138" s="18"/>
      <c r="BE138" s="20"/>
    </row>
    <row r="139" spans="1:57" ht="14.45" customHeight="1">
      <c r="A139" s="17"/>
      <c r="B139" s="18"/>
      <c r="C139" s="18"/>
      <c r="D139" s="599"/>
      <c r="E139" s="599"/>
      <c r="F139" s="599"/>
      <c r="G139" s="599"/>
      <c r="H139" s="599"/>
      <c r="I139" s="599"/>
      <c r="J139" s="599"/>
      <c r="K139" s="599"/>
      <c r="L139" s="599"/>
      <c r="M139" s="599"/>
      <c r="N139" s="599"/>
      <c r="O139" s="599"/>
      <c r="P139" s="599"/>
      <c r="Q139" s="607"/>
      <c r="R139" s="608"/>
      <c r="S139" s="608"/>
      <c r="T139" s="608"/>
      <c r="U139" s="608"/>
      <c r="V139" s="608"/>
      <c r="W139" s="608"/>
      <c r="X139" s="608"/>
      <c r="Y139" s="608"/>
      <c r="Z139" s="608"/>
      <c r="AA139" s="608"/>
      <c r="AB139" s="608"/>
      <c r="AC139" s="608"/>
      <c r="AD139" s="609"/>
      <c r="AE139" s="599"/>
      <c r="AF139" s="599"/>
      <c r="AG139" s="599"/>
      <c r="AH139" s="599"/>
      <c r="AI139" s="599"/>
      <c r="AJ139" s="599"/>
      <c r="AK139" s="599"/>
      <c r="AL139" s="599"/>
      <c r="AM139" s="599"/>
      <c r="AN139" s="607"/>
      <c r="AO139" s="608"/>
      <c r="AP139" s="608"/>
      <c r="AQ139" s="608"/>
      <c r="AR139" s="608"/>
      <c r="AS139" s="608"/>
      <c r="AT139" s="609"/>
      <c r="AU139" s="615"/>
      <c r="AV139" s="616"/>
      <c r="AW139" s="616"/>
      <c r="AX139" s="617"/>
      <c r="AY139" s="615"/>
      <c r="AZ139" s="616"/>
      <c r="BA139" s="616"/>
      <c r="BB139" s="617"/>
      <c r="BC139" s="18"/>
      <c r="BD139" s="18"/>
      <c r="BE139" s="20"/>
    </row>
    <row r="140" spans="1:57" ht="14.45" customHeight="1">
      <c r="A140" s="17"/>
      <c r="B140" s="18"/>
      <c r="C140" s="18"/>
      <c r="D140" s="599"/>
      <c r="E140" s="599"/>
      <c r="F140" s="599"/>
      <c r="G140" s="599"/>
      <c r="H140" s="599"/>
      <c r="I140" s="599"/>
      <c r="J140" s="599"/>
      <c r="K140" s="599"/>
      <c r="L140" s="599"/>
      <c r="M140" s="599"/>
      <c r="N140" s="599"/>
      <c r="O140" s="599"/>
      <c r="P140" s="599"/>
      <c r="Q140" s="607"/>
      <c r="R140" s="608"/>
      <c r="S140" s="608"/>
      <c r="T140" s="608"/>
      <c r="U140" s="608"/>
      <c r="V140" s="608"/>
      <c r="W140" s="608"/>
      <c r="X140" s="608"/>
      <c r="Y140" s="608"/>
      <c r="Z140" s="608"/>
      <c r="AA140" s="608"/>
      <c r="AB140" s="608"/>
      <c r="AC140" s="608"/>
      <c r="AD140" s="609"/>
      <c r="AE140" s="599"/>
      <c r="AF140" s="599"/>
      <c r="AG140" s="599"/>
      <c r="AH140" s="599"/>
      <c r="AI140" s="599"/>
      <c r="AJ140" s="599"/>
      <c r="AK140" s="599"/>
      <c r="AL140" s="599"/>
      <c r="AM140" s="599"/>
      <c r="AN140" s="607"/>
      <c r="AO140" s="608"/>
      <c r="AP140" s="608"/>
      <c r="AQ140" s="608"/>
      <c r="AR140" s="608"/>
      <c r="AS140" s="608"/>
      <c r="AT140" s="609"/>
      <c r="AU140" s="615"/>
      <c r="AV140" s="616"/>
      <c r="AW140" s="616"/>
      <c r="AX140" s="617"/>
      <c r="AY140" s="615"/>
      <c r="AZ140" s="616"/>
      <c r="BA140" s="616"/>
      <c r="BB140" s="617"/>
      <c r="BC140" s="18"/>
      <c r="BD140" s="18"/>
      <c r="BE140" s="20"/>
    </row>
    <row r="141" spans="1:57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20"/>
    </row>
    <row r="142" spans="1:57" ht="15.75" thickBot="1">
      <c r="A142" s="49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2"/>
    </row>
    <row r="148" spans="63:64" ht="45">
      <c r="BK148" s="38" t="s">
        <v>118</v>
      </c>
      <c r="BL148" s="38" t="s">
        <v>125</v>
      </c>
    </row>
    <row r="149" spans="63:64">
      <c r="BK149" s="38" t="str">
        <f>IF(D77&lt;&gt;"",D77,"")</f>
        <v>poliza</v>
      </c>
    </row>
    <row r="150" spans="63:64">
      <c r="BK150" s="38" t="str">
        <f>IF(D78&lt;&gt;"",D78,"")</f>
        <v/>
      </c>
    </row>
    <row r="151" spans="63:64">
      <c r="BK151" s="38" t="str">
        <f>IF(D79&lt;&gt;"",D79,"")</f>
        <v/>
      </c>
    </row>
    <row r="152" spans="63:64">
      <c r="BK152" s="38" t="str">
        <f>IF(D80&lt;&gt;"",D80,"")</f>
        <v/>
      </c>
    </row>
    <row r="153" spans="63:64">
      <c r="BK153" s="38" t="str">
        <f>IF(D81&lt;&gt;"",D81,"")</f>
        <v/>
      </c>
    </row>
    <row r="154" spans="63:64" ht="45">
      <c r="BK154" s="38" t="s">
        <v>116</v>
      </c>
    </row>
    <row r="155" spans="63:64" ht="30">
      <c r="BK155" s="38" t="s">
        <v>119</v>
      </c>
    </row>
    <row r="156" spans="63:64">
      <c r="BK156" s="38" t="str">
        <f>IF(D85&lt;&gt;"",D85,"")</f>
        <v>ads</v>
      </c>
    </row>
    <row r="157" spans="63:64">
      <c r="BK157" s="38" t="str">
        <f>IF(D86&lt;&gt;"",D86,"")</f>
        <v/>
      </c>
    </row>
    <row r="158" spans="63:64">
      <c r="BK158" s="38" t="str">
        <f>IF(D87&lt;&gt;"",D87,"")</f>
        <v/>
      </c>
    </row>
    <row r="159" spans="63:64">
      <c r="BK159" s="38" t="str">
        <f>IF(D88&lt;&gt;"",D88,"")</f>
        <v/>
      </c>
    </row>
    <row r="160" spans="63:64">
      <c r="BK160" s="38" t="str">
        <f>IF(D89&lt;&gt;"",D89,"")</f>
        <v/>
      </c>
    </row>
    <row r="161" spans="63:64" ht="30">
      <c r="BK161" s="38" t="s">
        <v>117</v>
      </c>
    </row>
    <row r="164" spans="63:64" ht="45">
      <c r="BK164" s="38" t="s">
        <v>127</v>
      </c>
      <c r="BL164" s="59">
        <v>1</v>
      </c>
    </row>
    <row r="165" spans="63:64" ht="45">
      <c r="BK165" s="38" t="s">
        <v>127</v>
      </c>
      <c r="BL165" s="59">
        <v>1</v>
      </c>
    </row>
    <row r="166" spans="63:64">
      <c r="BK166" s="40"/>
    </row>
  </sheetData>
  <sheetProtection formatColumns="0" formatRows="0"/>
  <customSheetViews>
    <customSheetView guid="{329F5593-0D6B-4C21-9FD0-52C333171BDF}" scale="80" showPageBreaks="1" showGridLines="0" printArea="1" hiddenRows="1" state="hidden" view="pageBreakPreview" topLeftCell="A46">
      <selection activeCell="AQ61" sqref="AQ61:BB62"/>
      <pageMargins left="0.19685039370078741" right="0.23622047244094491" top="0.19685039370078741" bottom="0.19685039370078741" header="0.31496062992125984" footer="0.31496062992125984"/>
      <printOptions horizontalCentered="1" verticalCentered="1"/>
      <pageSetup paperSize="14" scale="33" orientation="portrait" horizontalDpi="4294967294" verticalDpi="4294967294" r:id="rId1"/>
      <headerFooter>
        <oddFooter>&amp;R&amp;"Arial Narrow,Normal"&amp;7Fecha de versión: 10 de octubre de 2017</oddFooter>
      </headerFooter>
    </customSheetView>
  </customSheetViews>
  <mergeCells count="418">
    <mergeCell ref="A1:J4"/>
    <mergeCell ref="AT1:AY2"/>
    <mergeCell ref="AZ1:BE2"/>
    <mergeCell ref="AT3:AY4"/>
    <mergeCell ref="AZ3:BE4"/>
    <mergeCell ref="P1:AS4"/>
    <mergeCell ref="D19:H19"/>
    <mergeCell ref="J19:L19"/>
    <mergeCell ref="O19:AO19"/>
    <mergeCell ref="AQ19:BB19"/>
    <mergeCell ref="D6:G6"/>
    <mergeCell ref="K6:BB6"/>
    <mergeCell ref="D8:G8"/>
    <mergeCell ref="K8:BB8"/>
    <mergeCell ref="D10:I10"/>
    <mergeCell ref="K10:AJ10"/>
    <mergeCell ref="AK10:AS10"/>
    <mergeCell ref="AT10:BB10"/>
    <mergeCell ref="AT11:BC11"/>
    <mergeCell ref="M13:T13"/>
    <mergeCell ref="V13:AJ13"/>
    <mergeCell ref="A15:J15"/>
    <mergeCell ref="D16:BC16"/>
    <mergeCell ref="D17:BB17"/>
    <mergeCell ref="D18:H18"/>
    <mergeCell ref="I18:N18"/>
    <mergeCell ref="O18:AK18"/>
    <mergeCell ref="AQ18:BB18"/>
    <mergeCell ref="D30:I30"/>
    <mergeCell ref="J30:AB30"/>
    <mergeCell ref="AD30:BB30"/>
    <mergeCell ref="D31:I31"/>
    <mergeCell ref="J31:AB31"/>
    <mergeCell ref="AD31:BB31"/>
    <mergeCell ref="D24:AR24"/>
    <mergeCell ref="AT24:BB24"/>
    <mergeCell ref="D27:AB27"/>
    <mergeCell ref="AD27:BB28"/>
    <mergeCell ref="D28:AB28"/>
    <mergeCell ref="D29:I29"/>
    <mergeCell ref="J29:AB29"/>
    <mergeCell ref="AD29:BB29"/>
    <mergeCell ref="D21:BC21"/>
    <mergeCell ref="D22:BB22"/>
    <mergeCell ref="D25:AR25"/>
    <mergeCell ref="AT25:BB25"/>
    <mergeCell ref="D34:I34"/>
    <mergeCell ref="J34:AB34"/>
    <mergeCell ref="AD34:BB34"/>
    <mergeCell ref="D35:I35"/>
    <mergeCell ref="J35:AB35"/>
    <mergeCell ref="AD35:BB35"/>
    <mergeCell ref="D32:I32"/>
    <mergeCell ref="J32:AB32"/>
    <mergeCell ref="AD32:BB32"/>
    <mergeCell ref="D33:I33"/>
    <mergeCell ref="J33:AB33"/>
    <mergeCell ref="AD33:BB33"/>
    <mergeCell ref="D38:I38"/>
    <mergeCell ref="J38:AB38"/>
    <mergeCell ref="AD38:BB38"/>
    <mergeCell ref="D39:I39"/>
    <mergeCell ref="J39:AB39"/>
    <mergeCell ref="AD39:BB39"/>
    <mergeCell ref="D36:I36"/>
    <mergeCell ref="J36:AB36"/>
    <mergeCell ref="AD36:BB36"/>
    <mergeCell ref="D37:I37"/>
    <mergeCell ref="J37:AB37"/>
    <mergeCell ref="AD37:BB37"/>
    <mergeCell ref="AD43:BB43"/>
    <mergeCell ref="D44:I44"/>
    <mergeCell ref="J44:AB44"/>
    <mergeCell ref="AD44:BB44"/>
    <mergeCell ref="D40:AB40"/>
    <mergeCell ref="D41:I41"/>
    <mergeCell ref="J41:AB41"/>
    <mergeCell ref="AD41:BB41"/>
    <mergeCell ref="D42:I42"/>
    <mergeCell ref="J42:AB42"/>
    <mergeCell ref="AD42:BB42"/>
    <mergeCell ref="AB57:AC58"/>
    <mergeCell ref="AD57:AE58"/>
    <mergeCell ref="AF57:AG58"/>
    <mergeCell ref="AH57:AI58"/>
    <mergeCell ref="AJ57:AK58"/>
    <mergeCell ref="D49:I49"/>
    <mergeCell ref="J49:AB49"/>
    <mergeCell ref="AD49:BB49"/>
    <mergeCell ref="D50:I50"/>
    <mergeCell ref="J50:AB50"/>
    <mergeCell ref="AD50:BB50"/>
    <mergeCell ref="A55:X55"/>
    <mergeCell ref="AB55:AK55"/>
    <mergeCell ref="E56:H56"/>
    <mergeCell ref="I56:V56"/>
    <mergeCell ref="AB56:AC56"/>
    <mergeCell ref="AD56:AE56"/>
    <mergeCell ref="AF56:AG56"/>
    <mergeCell ref="AH56:AI56"/>
    <mergeCell ref="AJ56:AK56"/>
    <mergeCell ref="A52:J52"/>
    <mergeCell ref="AB61:AC62"/>
    <mergeCell ref="AD61:AE62"/>
    <mergeCell ref="AF61:AG62"/>
    <mergeCell ref="AH61:AI62"/>
    <mergeCell ref="AJ61:AK62"/>
    <mergeCell ref="AQ61:BB62"/>
    <mergeCell ref="J62:P62"/>
    <mergeCell ref="AA63:AA64"/>
    <mergeCell ref="R60:W60"/>
    <mergeCell ref="R61:W61"/>
    <mergeCell ref="R62:W62"/>
    <mergeCell ref="AB63:AC64"/>
    <mergeCell ref="AD63:AE64"/>
    <mergeCell ref="AF63:AG64"/>
    <mergeCell ref="AH63:AI64"/>
    <mergeCell ref="AJ63:AK64"/>
    <mergeCell ref="Z77:AA77"/>
    <mergeCell ref="AB77:AC77"/>
    <mergeCell ref="AD77:AE77"/>
    <mergeCell ref="AF77:AG77"/>
    <mergeCell ref="AH77:AI77"/>
    <mergeCell ref="D77:S77"/>
    <mergeCell ref="T77:W77"/>
    <mergeCell ref="X77:Y77"/>
    <mergeCell ref="E67:P67"/>
    <mergeCell ref="R67:W67"/>
    <mergeCell ref="R68:W68"/>
    <mergeCell ref="R69:W69"/>
    <mergeCell ref="R70:W70"/>
    <mergeCell ref="F71:G71"/>
    <mergeCell ref="H71:I71"/>
    <mergeCell ref="A74:J74"/>
    <mergeCell ref="D76:S76"/>
    <mergeCell ref="T76:W76"/>
    <mergeCell ref="X76:Y76"/>
    <mergeCell ref="Z76:AA76"/>
    <mergeCell ref="AB76:AC76"/>
    <mergeCell ref="AD76:AE76"/>
    <mergeCell ref="AF76:AG76"/>
    <mergeCell ref="AH76:AI76"/>
    <mergeCell ref="X79:Y79"/>
    <mergeCell ref="Z79:AA79"/>
    <mergeCell ref="AB79:AC79"/>
    <mergeCell ref="AD79:AE79"/>
    <mergeCell ref="AF79:AG79"/>
    <mergeCell ref="AH79:AI79"/>
    <mergeCell ref="D78:S78"/>
    <mergeCell ref="T78:W78"/>
    <mergeCell ref="X78:Y78"/>
    <mergeCell ref="Z78:AA78"/>
    <mergeCell ref="AB78:AC78"/>
    <mergeCell ref="AD78:AE78"/>
    <mergeCell ref="AF78:AG78"/>
    <mergeCell ref="AH78:AI78"/>
    <mergeCell ref="AJ85:BB85"/>
    <mergeCell ref="AJ81:BB81"/>
    <mergeCell ref="D80:S80"/>
    <mergeCell ref="T80:W80"/>
    <mergeCell ref="X80:Y80"/>
    <mergeCell ref="Z80:AA80"/>
    <mergeCell ref="AB80:AC80"/>
    <mergeCell ref="AD80:AE80"/>
    <mergeCell ref="AF80:AG80"/>
    <mergeCell ref="AH80:AI80"/>
    <mergeCell ref="D87:S87"/>
    <mergeCell ref="T87:W87"/>
    <mergeCell ref="X87:Y87"/>
    <mergeCell ref="Z87:AA87"/>
    <mergeCell ref="AB87:AC87"/>
    <mergeCell ref="AD87:AE87"/>
    <mergeCell ref="AF87:AG87"/>
    <mergeCell ref="AH87:AI87"/>
    <mergeCell ref="D85:S85"/>
    <mergeCell ref="T85:W85"/>
    <mergeCell ref="X85:Y85"/>
    <mergeCell ref="Z85:AA85"/>
    <mergeCell ref="AB85:AC85"/>
    <mergeCell ref="AD85:AE85"/>
    <mergeCell ref="AF85:AG85"/>
    <mergeCell ref="AH85:AI85"/>
    <mergeCell ref="D86:S86"/>
    <mergeCell ref="T86:W86"/>
    <mergeCell ref="X86:Y86"/>
    <mergeCell ref="Z86:AA86"/>
    <mergeCell ref="AB86:AC86"/>
    <mergeCell ref="AD86:AE86"/>
    <mergeCell ref="AF86:AG86"/>
    <mergeCell ref="AH86:AI86"/>
    <mergeCell ref="AJ86:BB86"/>
    <mergeCell ref="BK101:BM102"/>
    <mergeCell ref="AB102:AC102"/>
    <mergeCell ref="AD102:AE102"/>
    <mergeCell ref="AF102:AG102"/>
    <mergeCell ref="AH102:AI102"/>
    <mergeCell ref="AJ102:AK102"/>
    <mergeCell ref="AJ87:BB87"/>
    <mergeCell ref="AJ88:BB88"/>
    <mergeCell ref="AF89:AG89"/>
    <mergeCell ref="AH89:AI89"/>
    <mergeCell ref="AB101:AK101"/>
    <mergeCell ref="D88:S88"/>
    <mergeCell ref="T88:W88"/>
    <mergeCell ref="X88:Y88"/>
    <mergeCell ref="Z88:AA88"/>
    <mergeCell ref="AB88:AC88"/>
    <mergeCell ref="AD88:AE88"/>
    <mergeCell ref="AF88:AG88"/>
    <mergeCell ref="AH88:AI88"/>
    <mergeCell ref="AQ107:BB108"/>
    <mergeCell ref="R104:W104"/>
    <mergeCell ref="R105:W105"/>
    <mergeCell ref="AJ89:BB89"/>
    <mergeCell ref="A92:J92"/>
    <mergeCell ref="U94:AK94"/>
    <mergeCell ref="U95:Y95"/>
    <mergeCell ref="Z95:AA95"/>
    <mergeCell ref="AE95:AI95"/>
    <mergeCell ref="AJ95:AK95"/>
    <mergeCell ref="Z99:AK99"/>
    <mergeCell ref="D100:G100"/>
    <mergeCell ref="AJ107:AK108"/>
    <mergeCell ref="R102:W102"/>
    <mergeCell ref="R103:W103"/>
    <mergeCell ref="R101:W101"/>
    <mergeCell ref="R108:W108"/>
    <mergeCell ref="D89:S89"/>
    <mergeCell ref="T89:W89"/>
    <mergeCell ref="X89:Y89"/>
    <mergeCell ref="Z89:AA89"/>
    <mergeCell ref="AB89:AC89"/>
    <mergeCell ref="AD89:AE89"/>
    <mergeCell ref="AU131:AX131"/>
    <mergeCell ref="AY131:BB131"/>
    <mergeCell ref="AA109:AA110"/>
    <mergeCell ref="AB109:AC110"/>
    <mergeCell ref="AD109:AE110"/>
    <mergeCell ref="AF109:AG110"/>
    <mergeCell ref="AH109:AI110"/>
    <mergeCell ref="AU130:AX130"/>
    <mergeCell ref="AY130:BB130"/>
    <mergeCell ref="D130:P130"/>
    <mergeCell ref="Q130:AD130"/>
    <mergeCell ref="AE130:AM130"/>
    <mergeCell ref="AN130:AT130"/>
    <mergeCell ref="J112:P112"/>
    <mergeCell ref="A119:J119"/>
    <mergeCell ref="D122:J122"/>
    <mergeCell ref="P122:Q122"/>
    <mergeCell ref="D132:P132"/>
    <mergeCell ref="Q132:AD132"/>
    <mergeCell ref="AE132:AM132"/>
    <mergeCell ref="AN132:AT132"/>
    <mergeCell ref="AU132:AX132"/>
    <mergeCell ref="AY132:BB132"/>
    <mergeCell ref="D131:P131"/>
    <mergeCell ref="Q131:AD131"/>
    <mergeCell ref="AE131:AM131"/>
    <mergeCell ref="AN131:AT131"/>
    <mergeCell ref="U122:W122"/>
    <mergeCell ref="AA122:AG122"/>
    <mergeCell ref="AK122:AM122"/>
    <mergeCell ref="N126:AM126"/>
    <mergeCell ref="D129:AT129"/>
    <mergeCell ref="AJ109:AK110"/>
    <mergeCell ref="AA111:AA112"/>
    <mergeCell ref="AB111:AC112"/>
    <mergeCell ref="AD111:AE112"/>
    <mergeCell ref="AF111:AG112"/>
    <mergeCell ref="AH111:AI112"/>
    <mergeCell ref="AJ111:AK112"/>
    <mergeCell ref="R111:W111"/>
    <mergeCell ref="R112:W112"/>
    <mergeCell ref="R109:W109"/>
    <mergeCell ref="R110:W110"/>
    <mergeCell ref="AU134:AX134"/>
    <mergeCell ref="AY134:BB134"/>
    <mergeCell ref="D133:P133"/>
    <mergeCell ref="Q133:AD133"/>
    <mergeCell ref="AE133:AM133"/>
    <mergeCell ref="AN133:AT133"/>
    <mergeCell ref="AU133:AX133"/>
    <mergeCell ref="AY133:BB133"/>
    <mergeCell ref="D136:P136"/>
    <mergeCell ref="Q136:AD136"/>
    <mergeCell ref="AE136:AM136"/>
    <mergeCell ref="AN136:AT136"/>
    <mergeCell ref="AU136:AX136"/>
    <mergeCell ref="AY136:BB136"/>
    <mergeCell ref="D135:P135"/>
    <mergeCell ref="Q135:AD135"/>
    <mergeCell ref="AE135:AM135"/>
    <mergeCell ref="AN135:AT135"/>
    <mergeCell ref="AU135:AX135"/>
    <mergeCell ref="AY135:BB135"/>
    <mergeCell ref="D134:P134"/>
    <mergeCell ref="Q134:AD134"/>
    <mergeCell ref="AE134:AM134"/>
    <mergeCell ref="AN134:AT134"/>
    <mergeCell ref="D138:P138"/>
    <mergeCell ref="Q138:AD138"/>
    <mergeCell ref="AE138:AM138"/>
    <mergeCell ref="AN138:AT138"/>
    <mergeCell ref="AU138:AX138"/>
    <mergeCell ref="AY138:BB138"/>
    <mergeCell ref="D137:P137"/>
    <mergeCell ref="Q137:AD137"/>
    <mergeCell ref="AE137:AM137"/>
    <mergeCell ref="AN137:AT137"/>
    <mergeCell ref="AU137:AX137"/>
    <mergeCell ref="AY137:BB137"/>
    <mergeCell ref="D140:P140"/>
    <mergeCell ref="Q140:AD140"/>
    <mergeCell ref="AE140:AM140"/>
    <mergeCell ref="AN140:AT140"/>
    <mergeCell ref="AU140:AX140"/>
    <mergeCell ref="AY140:BB140"/>
    <mergeCell ref="D139:P139"/>
    <mergeCell ref="Q139:AD139"/>
    <mergeCell ref="AE139:AM139"/>
    <mergeCell ref="AN139:AT139"/>
    <mergeCell ref="AU139:AX139"/>
    <mergeCell ref="AY139:BB139"/>
    <mergeCell ref="BK52:BM53"/>
    <mergeCell ref="Z53:AK53"/>
    <mergeCell ref="BP53:BP54"/>
    <mergeCell ref="BQ53:BQ54"/>
    <mergeCell ref="D54:G54"/>
    <mergeCell ref="D47:I47"/>
    <mergeCell ref="J47:AB47"/>
    <mergeCell ref="AD47:BB47"/>
    <mergeCell ref="D48:I48"/>
    <mergeCell ref="J48:AB48"/>
    <mergeCell ref="AD48:BB48"/>
    <mergeCell ref="D45:I45"/>
    <mergeCell ref="J45:AB45"/>
    <mergeCell ref="AD45:BB45"/>
    <mergeCell ref="D46:I46"/>
    <mergeCell ref="J46:AB46"/>
    <mergeCell ref="AD46:BB46"/>
    <mergeCell ref="D43:I43"/>
    <mergeCell ref="J43:AB43"/>
    <mergeCell ref="R59:W59"/>
    <mergeCell ref="AA59:AA60"/>
    <mergeCell ref="AB59:AC60"/>
    <mergeCell ref="AD59:AE60"/>
    <mergeCell ref="AF59:AG60"/>
    <mergeCell ref="AH59:AI60"/>
    <mergeCell ref="AJ59:AK60"/>
    <mergeCell ref="E60:P60"/>
    <mergeCell ref="AQ60:BB60"/>
    <mergeCell ref="Z57:Z66"/>
    <mergeCell ref="AA57:AA58"/>
    <mergeCell ref="R63:W63"/>
    <mergeCell ref="AA61:AA62"/>
    <mergeCell ref="E57:H57"/>
    <mergeCell ref="I57:V57"/>
    <mergeCell ref="A65:H65"/>
    <mergeCell ref="AB65:AC66"/>
    <mergeCell ref="AD65:AE66"/>
    <mergeCell ref="AF65:AG66"/>
    <mergeCell ref="AH65:AI66"/>
    <mergeCell ref="AJ65:AK66"/>
    <mergeCell ref="E66:H66"/>
    <mergeCell ref="I66:V66"/>
    <mergeCell ref="E68:H70"/>
    <mergeCell ref="J69:P69"/>
    <mergeCell ref="I65:T65"/>
    <mergeCell ref="AA65:AA66"/>
    <mergeCell ref="AJ76:BB76"/>
    <mergeCell ref="AJ77:BB77"/>
    <mergeCell ref="AJ78:BB78"/>
    <mergeCell ref="AJ79:BB79"/>
    <mergeCell ref="AJ80:BB80"/>
    <mergeCell ref="D84:S84"/>
    <mergeCell ref="T84:W84"/>
    <mergeCell ref="X84:Y84"/>
    <mergeCell ref="Z84:AA84"/>
    <mergeCell ref="AB84:AC84"/>
    <mergeCell ref="AD84:AE84"/>
    <mergeCell ref="AF84:AG84"/>
    <mergeCell ref="AH84:AI84"/>
    <mergeCell ref="AJ84:BB84"/>
    <mergeCell ref="D81:S81"/>
    <mergeCell ref="T81:W81"/>
    <mergeCell ref="X81:Y81"/>
    <mergeCell ref="Z81:AA81"/>
    <mergeCell ref="AB81:AC81"/>
    <mergeCell ref="AD81:AE81"/>
    <mergeCell ref="AF81:AG81"/>
    <mergeCell ref="AH81:AI81"/>
    <mergeCell ref="D79:S79"/>
    <mergeCell ref="T79:W79"/>
    <mergeCell ref="BP102:BP103"/>
    <mergeCell ref="BQ102:BQ103"/>
    <mergeCell ref="E103:P103"/>
    <mergeCell ref="Z103:Z112"/>
    <mergeCell ref="AA103:AA104"/>
    <mergeCell ref="AB103:AC104"/>
    <mergeCell ref="AD103:AE104"/>
    <mergeCell ref="AF103:AG104"/>
    <mergeCell ref="AH103:AI104"/>
    <mergeCell ref="AJ103:AK104"/>
    <mergeCell ref="J105:P105"/>
    <mergeCell ref="AA105:AA106"/>
    <mergeCell ref="AB105:AC106"/>
    <mergeCell ref="AD105:AE106"/>
    <mergeCell ref="AF105:AG106"/>
    <mergeCell ref="AH105:AI106"/>
    <mergeCell ref="AJ105:AK106"/>
    <mergeCell ref="AQ106:BB106"/>
    <mergeCell ref="BL106:BN106"/>
    <mergeCell ref="AA107:AA108"/>
    <mergeCell ref="AB107:AC108"/>
    <mergeCell ref="AD107:AE108"/>
    <mergeCell ref="AF107:AG108"/>
    <mergeCell ref="AH107:AI108"/>
  </mergeCells>
  <conditionalFormatting sqref="AK13">
    <cfRule type="expression" dxfId="252" priority="79">
      <formula>$BL$165=1</formula>
    </cfRule>
  </conditionalFormatting>
  <conditionalFormatting sqref="AQ19">
    <cfRule type="expression" dxfId="251" priority="78">
      <formula>$AK$13&lt;&gt;1</formula>
    </cfRule>
  </conditionalFormatting>
  <conditionalFormatting sqref="N121:Q123">
    <cfRule type="expression" dxfId="250" priority="38">
      <formula>$T$122="X"</formula>
    </cfRule>
  </conditionalFormatting>
  <conditionalFormatting sqref="S121:W123">
    <cfRule type="expression" dxfId="249" priority="37">
      <formula>$O$122="X"</formula>
    </cfRule>
  </conditionalFormatting>
  <conditionalFormatting sqref="R59:W63">
    <cfRule type="expression" dxfId="248" priority="30">
      <formula>$BL$164=1</formula>
    </cfRule>
  </conditionalFormatting>
  <conditionalFormatting sqref="R68:W70">
    <cfRule type="expression" dxfId="247" priority="29">
      <formula>$BL$164=1</formula>
    </cfRule>
  </conditionalFormatting>
  <conditionalFormatting sqref="E57:H57">
    <cfRule type="expression" dxfId="246" priority="28">
      <formula>$I$56&lt;&gt;""</formula>
    </cfRule>
  </conditionalFormatting>
  <conditionalFormatting sqref="E56:H56">
    <cfRule type="expression" dxfId="245" priority="26">
      <formula>$I$57&lt;&gt;""</formula>
    </cfRule>
  </conditionalFormatting>
  <conditionalFormatting sqref="E67">
    <cfRule type="expression" dxfId="244" priority="24">
      <formula>$AK$13&lt;&gt;1</formula>
    </cfRule>
  </conditionalFormatting>
  <conditionalFormatting sqref="R67:W67">
    <cfRule type="expression" dxfId="243" priority="23">
      <formula>$BL$164=1</formula>
    </cfRule>
  </conditionalFormatting>
  <conditionalFormatting sqref="E66:H66">
    <cfRule type="expression" dxfId="242" priority="22">
      <formula>$I$57&lt;&gt;""</formula>
    </cfRule>
  </conditionalFormatting>
  <conditionalFormatting sqref="R101:W105">
    <cfRule type="expression" dxfId="241" priority="11">
      <formula>$BL$164=1</formula>
    </cfRule>
  </conditionalFormatting>
  <conditionalFormatting sqref="R108:W112">
    <cfRule type="expression" dxfId="240" priority="10">
      <formula>$BL$164=1</formula>
    </cfRule>
  </conditionalFormatting>
  <dataValidations count="11">
    <dataValidation type="list" allowBlank="1" showInputMessage="1" showErrorMessage="1" sqref="I56:V56">
      <formula1>Probabilidad_factibilidad</formula1>
    </dataValidation>
    <dataValidation type="date" operator="greaterThan" allowBlank="1" showInputMessage="1" showErrorMessage="1" sqref="AY131:BB140">
      <formula1>AU131</formula1>
    </dataValidation>
    <dataValidation type="date" allowBlank="1" showInputMessage="1" showErrorMessage="1" sqref="AT10:BB10 AU131:AX140">
      <formula1>42370</formula1>
      <formula2>43465</formula2>
    </dataValidation>
    <dataValidation type="list" allowBlank="1" showInputMessage="1" showErrorMessage="1" sqref="Z122 T122 O122 AJ122">
      <formula1>x</formula1>
    </dataValidation>
    <dataValidation type="list" allowBlank="1" showInputMessage="1" showErrorMessage="1" sqref="X85:AC89 AH78:AI81 X77:AC81 AF77:AG81 AF85:AG89">
      <formula1>IF($D77&lt;&gt;"",Respuestas)</formula1>
    </dataValidation>
    <dataValidation type="list" allowBlank="1" showInputMessage="1" showErrorMessage="1" sqref="J19">
      <formula1>Preposiciones</formula1>
    </dataValidation>
    <dataValidation allowBlank="1" showInputMessage="1" showErrorMessage="1" prompt="Es una actividad del HACER del proceso en la que se debe ejercer un control para prevenir la materializacion de riesgo" sqref="D17:BB17"/>
    <dataValidation type="list" allowBlank="1" showInputMessage="1" showErrorMessage="1" sqref="D19">
      <formula1>IF(AK13=1,Categoría_corrupción,IF(AK13=2,Categoría_ambiental,IF(AK13=3, Categoría_gestión_procesos,IF(AK13=4, Categoría_seguridad_información))))</formula1>
    </dataValidation>
    <dataValidation type="list" allowBlank="1" showInputMessage="1" showErrorMessage="1" sqref="K6">
      <formula1>Proceso</formula1>
    </dataValidation>
    <dataValidation type="list" allowBlank="1" showInputMessage="1" showErrorMessage="1" sqref="AJ85:AJ89">
      <formula1>IF($D85&lt;&gt;"",$AG$2:$AG$6)</formula1>
    </dataValidation>
    <dataValidation type="list" allowBlank="1" showInputMessage="1" showErrorMessage="1" sqref="AH85:AI89">
      <formula1>IF($D85&lt;&gt;"",$AF$2:$AF$4)</formula1>
    </dataValidation>
  </dataValidations>
  <hyperlinks>
    <hyperlink ref="AQ19:BB19" location="'Inventario de Activos'!D2" display="'Inventario de Activos'!D2"/>
    <hyperlink ref="I65:T65" location="Enc_Imp_Corrupción!E3" display="Enc_Imp_Corrupción!E3"/>
  </hyperlinks>
  <printOptions horizontalCentered="1" verticalCentered="1"/>
  <pageMargins left="0.19685039370078741" right="0.23622047244094491" top="0.19685039370078741" bottom="0.19685039370078741" header="0.31496062992125984" footer="0.31496062992125984"/>
  <pageSetup paperSize="14" scale="33" orientation="portrait" horizontalDpi="4294967294" verticalDpi="4294967294" r:id="rId2"/>
  <headerFooter>
    <oddFooter>&amp;R&amp;"Arial Narrow,Normal"&amp;7Fecha de versión: 10 de octubre de 2017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" id="{ADF2F0E5-319E-49B4-B101-EE409BFA3FDF}">
            <xm:f>$AQ$107='\Users\c.gbeltran\Backups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AU129:BB140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IF(AK$13=1,Datos!$K$2:$K$9,IF(AK$13=2,Categoría_ambiental,IF(AK$13=3,Agente_generador_internas,IF(AK$13=4, Datos!$AB$2:$AB$35,Datos!$K$2:$K$9))))</xm:f>
          </x14:formula1>
          <xm:sqref>D42:I50</xm:sqref>
        </x14:dataValidation>
        <x14:dataValidation type="list" allowBlank="1" showInputMessage="1" showErrorMessage="1">
          <x14:formula1>
            <xm:f>IF(AK$13=1,Datos!$J$2:$J$13,IF(AK$13=2,Categoría_ambiental,IF(AK$13=3,Datos!$J$2:$J$13,IF(AK$13=4, Datos!$AB$2:$AB$35,Datos!$J$2:$J$13))))</xm:f>
          </x14:formula1>
          <xm:sqref>D30:I39</xm:sqref>
        </x14:dataValidation>
        <x14:dataValidation type="list" allowBlank="1" showInputMessage="1" showErrorMessage="1">
          <x14:formula1>
            <xm:f>IF($D77&lt;&gt;"",Datos!$AG$2:$AG$6)</xm:f>
          </x14:formula1>
          <xm:sqref>AJ77:AJ81</xm:sqref>
        </x14:dataValidation>
        <x14:dataValidation type="list" allowBlank="1" showInputMessage="1" showErrorMessage="1">
          <x14:formula1>
            <xm:f>IF($D77&lt;&gt;"",Datos!$AF$2:$AF$4)</xm:f>
          </x14:formula1>
          <xm:sqref>AH77:AI77</xm:sqref>
        </x14:dataValidation>
        <x14:dataValidation type="list" allowBlank="1" showInputMessage="1" showErrorMessage="1">
          <x14:formula1>
            <xm:f>IF(AK13=1,"",Datos!$P$2:$P$6)</xm:f>
          </x14:formula1>
          <xm:sqref>I66:V66</xm:sqref>
        </x14:dataValidation>
        <x14:dataValidation type="list" showInputMessage="1" showErrorMessage="1">
          <x14:formula1>
            <xm:f>IF($AQ$107=[4]Datos!#REF!,$BL$148,Controles)</xm:f>
          </x14:formula1>
          <xm:sqref>D131:P140</xm:sqref>
        </x14:dataValidation>
        <x14:dataValidation type="list" allowBlank="1" showInputMessage="1" showErrorMessage="1">
          <x14:formula1>
            <xm:f>IF(AK$13=1,Datos!$AC$2:$AC$3,IF(AK$13=2,Categoría_ambiental,IF(AK13=3, Clase_riesgo,IF(AK$13=4, V13, IF(AK$13=5,Clase_riesgo)))))</xm:f>
          </x14:formula1>
          <xm:sqref>AT25:BB25</xm:sqref>
        </x14:dataValidation>
        <x14:dataValidation type="list" allowBlank="1" showInputMessage="1" showErrorMessage="1">
          <x14:formula1>
            <xm:f>Datos!$B$2:$B$6</xm:f>
          </x14:formula1>
          <xm:sqref>V13:AJ13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E194"/>
  <sheetViews>
    <sheetView showGridLines="0" view="pageBreakPreview" zoomScale="80" zoomScaleNormal="75" zoomScaleSheetLayoutView="80" zoomScalePageLayoutView="70" workbookViewId="0">
      <selection activeCell="P1" sqref="P1:BG4"/>
    </sheetView>
  </sheetViews>
  <sheetFormatPr baseColWidth="10" defaultColWidth="11.5703125" defaultRowHeight="15"/>
  <cols>
    <col min="1" max="1" width="2.85546875" style="230" customWidth="1"/>
    <col min="2" max="2" width="2.42578125" style="230" bestFit="1" customWidth="1"/>
    <col min="3" max="3" width="3.85546875" style="230" customWidth="1"/>
    <col min="4" max="4" width="3.5703125" style="230" customWidth="1"/>
    <col min="5" max="5" width="4.140625" style="230" customWidth="1"/>
    <col min="6" max="6" width="9.7109375" style="230" customWidth="1"/>
    <col min="7" max="7" width="10.42578125" style="230" customWidth="1"/>
    <col min="8" max="8" width="10.85546875" style="230" customWidth="1"/>
    <col min="9" max="9" width="13.140625" style="230" customWidth="1"/>
    <col min="10" max="10" width="9.5703125" style="230" customWidth="1"/>
    <col min="11" max="11" width="5" style="230" customWidth="1"/>
    <col min="12" max="12" width="3.28515625" style="230" customWidth="1"/>
    <col min="13" max="15" width="4.7109375" style="230" customWidth="1"/>
    <col min="16" max="16" width="2.7109375" style="230" customWidth="1"/>
    <col min="17" max="18" width="5.28515625" style="230" customWidth="1"/>
    <col min="19" max="19" width="3.7109375" style="230" customWidth="1"/>
    <col min="20" max="20" width="2.7109375" style="230" customWidth="1"/>
    <col min="21" max="21" width="4.28515625" style="230" customWidth="1"/>
    <col min="22" max="22" width="3.7109375" style="230" customWidth="1"/>
    <col min="23" max="23" width="2.7109375" style="230" customWidth="1"/>
    <col min="24" max="24" width="8.5703125" style="230" customWidth="1"/>
    <col min="25" max="25" width="5.7109375" style="230" customWidth="1"/>
    <col min="26" max="26" width="4.7109375" style="230" customWidth="1"/>
    <col min="27" max="27" width="5" style="230" customWidth="1"/>
    <col min="28" max="28" width="6" style="230" customWidth="1"/>
    <col min="29" max="29" width="5.28515625" style="230" customWidth="1"/>
    <col min="30" max="30" width="2.7109375" style="230" customWidth="1"/>
    <col min="31" max="31" width="9" style="230" customWidth="1"/>
    <col min="32" max="32" width="3.85546875" style="230" customWidth="1"/>
    <col min="33" max="33" width="5.28515625" style="230" customWidth="1"/>
    <col min="34" max="34" width="5.7109375" style="230" customWidth="1"/>
    <col min="35" max="35" width="4.85546875" style="230" customWidth="1"/>
    <col min="36" max="36" width="9.5703125" style="230" customWidth="1"/>
    <col min="37" max="37" width="5.7109375" style="230" customWidth="1"/>
    <col min="38" max="38" width="11.5703125" style="230" customWidth="1"/>
    <col min="39" max="39" width="5.42578125" style="230" customWidth="1"/>
    <col min="40" max="40" width="20" style="230" customWidth="1"/>
    <col min="41" max="41" width="6.7109375" style="230" customWidth="1"/>
    <col min="42" max="42" width="5.140625" style="230" customWidth="1"/>
    <col min="43" max="43" width="4.7109375" style="230" customWidth="1"/>
    <col min="44" max="45" width="4" style="230" customWidth="1"/>
    <col min="46" max="46" width="2" style="230" customWidth="1"/>
    <col min="47" max="47" width="7" style="230" customWidth="1"/>
    <col min="48" max="48" width="0.42578125" style="230" customWidth="1"/>
    <col min="49" max="49" width="1" style="230" customWidth="1"/>
    <col min="50" max="50" width="2.28515625" style="230" customWidth="1"/>
    <col min="51" max="51" width="1.7109375" style="230" customWidth="1"/>
    <col min="52" max="52" width="1.85546875" style="230" customWidth="1"/>
    <col min="53" max="53" width="1.42578125" style="230" customWidth="1"/>
    <col min="54" max="54" width="2.7109375" style="230" customWidth="1"/>
    <col min="55" max="55" width="2.28515625" style="230" customWidth="1"/>
    <col min="56" max="56" width="0.7109375" style="230" customWidth="1"/>
    <col min="57" max="57" width="2" style="230" customWidth="1"/>
    <col min="58" max="58" width="2.7109375" style="230" customWidth="1"/>
    <col min="59" max="59" width="0.7109375" style="230" customWidth="1"/>
    <col min="60" max="60" width="6.5703125" style="230" customWidth="1"/>
    <col min="61" max="61" width="3" style="230" customWidth="1"/>
    <col min="62" max="62" width="4.85546875" style="230" customWidth="1"/>
    <col min="63" max="64" width="3.7109375" style="230" customWidth="1"/>
    <col min="65" max="65" width="15.85546875" style="230" customWidth="1"/>
    <col min="66" max="66" width="16.5703125" style="230" customWidth="1"/>
    <col min="67" max="68" width="28.140625" style="230" customWidth="1"/>
    <col min="69" max="70" width="24.85546875" style="230" customWidth="1"/>
    <col min="71" max="71" width="15.42578125" style="230" customWidth="1"/>
    <col min="72" max="72" width="10.85546875" style="230" customWidth="1"/>
    <col min="73" max="73" width="31.42578125" style="230" customWidth="1"/>
    <col min="74" max="74" width="13.7109375" style="230" customWidth="1"/>
    <col min="75" max="75" width="10.85546875" style="230" customWidth="1"/>
    <col min="76" max="76" width="7.42578125" style="230" customWidth="1"/>
    <col min="77" max="83" width="11.5703125" style="230" customWidth="1"/>
    <col min="84" max="16384" width="11.5703125" style="230"/>
  </cols>
  <sheetData>
    <row r="1" spans="1:59" ht="15.6" customHeight="1">
      <c r="A1" s="494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6"/>
      <c r="P1" s="474" t="s">
        <v>520</v>
      </c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857"/>
    </row>
    <row r="2" spans="1:59" ht="15.6" customHeight="1">
      <c r="A2" s="497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9"/>
      <c r="P2" s="476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858"/>
    </row>
    <row r="3" spans="1:59" ht="15.6" customHeight="1">
      <c r="A3" s="497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9"/>
      <c r="P3" s="476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7"/>
      <c r="AT3" s="477"/>
      <c r="AU3" s="477"/>
      <c r="AV3" s="477"/>
      <c r="AW3" s="477"/>
      <c r="AX3" s="477"/>
      <c r="AY3" s="477"/>
      <c r="AZ3" s="477"/>
      <c r="BA3" s="477"/>
      <c r="BB3" s="477"/>
      <c r="BC3" s="477"/>
      <c r="BD3" s="477"/>
      <c r="BE3" s="477"/>
      <c r="BF3" s="477"/>
      <c r="BG3" s="858"/>
    </row>
    <row r="4" spans="1:59" ht="23.25" customHeight="1" thickBot="1">
      <c r="A4" s="500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2"/>
      <c r="P4" s="478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859"/>
    </row>
    <row r="5" spans="1:59" ht="15.6" customHeight="1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3"/>
    </row>
    <row r="6" spans="1:59" ht="31.15" customHeight="1">
      <c r="A6" s="231"/>
      <c r="B6" s="232"/>
      <c r="C6" s="19"/>
      <c r="D6" s="523" t="s">
        <v>4</v>
      </c>
      <c r="E6" s="523"/>
      <c r="F6" s="523"/>
      <c r="G6" s="523"/>
      <c r="H6" s="232"/>
      <c r="I6" s="232"/>
      <c r="J6" s="19"/>
      <c r="K6" s="485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486"/>
      <c r="AS6" s="486"/>
      <c r="AT6" s="486"/>
      <c r="AU6" s="486"/>
      <c r="AV6" s="486"/>
      <c r="AW6" s="486"/>
      <c r="AX6" s="486"/>
      <c r="AY6" s="486"/>
      <c r="AZ6" s="486"/>
      <c r="BA6" s="486"/>
      <c r="BB6" s="486"/>
      <c r="BC6" s="486"/>
      <c r="BD6" s="487"/>
      <c r="BE6" s="232"/>
      <c r="BF6" s="232"/>
      <c r="BG6" s="233"/>
    </row>
    <row r="7" spans="1:59" ht="11.45" customHeight="1">
      <c r="A7" s="231"/>
      <c r="B7" s="232"/>
      <c r="C7" s="19"/>
      <c r="D7" s="19"/>
      <c r="E7" s="19"/>
      <c r="F7" s="19"/>
      <c r="G7" s="232"/>
      <c r="H7" s="19"/>
      <c r="I7" s="19"/>
      <c r="J7" s="19"/>
      <c r="K7" s="232"/>
      <c r="L7" s="232"/>
      <c r="M7" s="232"/>
      <c r="N7" s="232"/>
      <c r="O7" s="19"/>
      <c r="P7" s="384"/>
      <c r="Q7" s="384"/>
      <c r="R7" s="384"/>
      <c r="S7" s="384"/>
      <c r="T7" s="19"/>
      <c r="U7" s="19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3"/>
    </row>
    <row r="8" spans="1:59" ht="31.15" customHeight="1">
      <c r="A8" s="231"/>
      <c r="B8" s="232"/>
      <c r="C8" s="19"/>
      <c r="D8" s="523" t="s">
        <v>519</v>
      </c>
      <c r="E8" s="523"/>
      <c r="F8" s="523"/>
      <c r="G8" s="523"/>
      <c r="H8" s="232"/>
      <c r="I8" s="232"/>
      <c r="J8" s="22"/>
      <c r="K8" s="485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6"/>
      <c r="AL8" s="486"/>
      <c r="AM8" s="486"/>
      <c r="AN8" s="486"/>
      <c r="AO8" s="486"/>
      <c r="AP8" s="486"/>
      <c r="AQ8" s="486"/>
      <c r="AR8" s="486"/>
      <c r="AS8" s="486"/>
      <c r="AT8" s="486"/>
      <c r="AU8" s="486"/>
      <c r="AV8" s="486"/>
      <c r="AW8" s="486"/>
      <c r="AX8" s="486"/>
      <c r="AY8" s="486"/>
      <c r="AZ8" s="486"/>
      <c r="BA8" s="486"/>
      <c r="BB8" s="486"/>
      <c r="BC8" s="486"/>
      <c r="BD8" s="487"/>
      <c r="BE8" s="232"/>
      <c r="BF8" s="232"/>
      <c r="BG8" s="233"/>
    </row>
    <row r="9" spans="1:59" ht="11.45" customHeight="1">
      <c r="A9" s="231"/>
      <c r="B9" s="232"/>
      <c r="C9" s="19"/>
      <c r="D9" s="384"/>
      <c r="E9" s="384"/>
      <c r="F9" s="384"/>
      <c r="G9" s="384"/>
      <c r="H9" s="232"/>
      <c r="I9" s="232"/>
      <c r="J9" s="22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232"/>
      <c r="BF9" s="232"/>
      <c r="BG9" s="233"/>
    </row>
    <row r="10" spans="1:59" ht="33.75" customHeight="1">
      <c r="A10" s="231"/>
      <c r="B10" s="232"/>
      <c r="C10" s="19"/>
      <c r="D10" s="523" t="s">
        <v>280</v>
      </c>
      <c r="E10" s="523"/>
      <c r="F10" s="523"/>
      <c r="G10" s="523"/>
      <c r="H10" s="523"/>
      <c r="I10" s="523"/>
      <c r="J10" s="22"/>
      <c r="K10" s="485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7"/>
      <c r="AM10" s="22"/>
      <c r="AN10" s="481" t="s">
        <v>845</v>
      </c>
      <c r="AO10" s="481"/>
      <c r="AP10" s="379"/>
      <c r="AQ10" s="22"/>
      <c r="AR10" s="22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0"/>
      <c r="BD10" s="480"/>
      <c r="BE10" s="232"/>
      <c r="BF10" s="232"/>
      <c r="BG10" s="233"/>
    </row>
    <row r="11" spans="1:59" ht="15.75" customHeight="1">
      <c r="A11" s="231"/>
      <c r="B11" s="232"/>
      <c r="C11" s="19"/>
      <c r="D11" s="19"/>
      <c r="E11" s="19"/>
      <c r="F11" s="384"/>
      <c r="G11" s="384"/>
      <c r="H11" s="384"/>
      <c r="I11" s="384"/>
      <c r="J11" s="22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549" t="s">
        <v>3</v>
      </c>
      <c r="AT11" s="549"/>
      <c r="AU11" s="549"/>
      <c r="AV11" s="549"/>
      <c r="AW11" s="549"/>
      <c r="AX11" s="549"/>
      <c r="AY11" s="549"/>
      <c r="AZ11" s="549"/>
      <c r="BA11" s="549"/>
      <c r="BB11" s="549"/>
      <c r="BC11" s="549"/>
      <c r="BD11" s="549"/>
      <c r="BE11" s="549"/>
      <c r="BF11" s="232"/>
      <c r="BG11" s="233"/>
    </row>
    <row r="12" spans="1:59" ht="3.75" customHeight="1">
      <c r="A12" s="231"/>
      <c r="B12" s="232"/>
      <c r="C12" s="19"/>
      <c r="D12" s="19"/>
      <c r="E12" s="19"/>
      <c r="F12" s="384"/>
      <c r="G12" s="384"/>
      <c r="H12" s="384"/>
      <c r="I12" s="384"/>
      <c r="J12" s="22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2"/>
      <c r="BG12" s="233"/>
    </row>
    <row r="13" spans="1:59" ht="31.15" customHeight="1">
      <c r="A13" s="231"/>
      <c r="B13" s="232"/>
      <c r="C13" s="19"/>
      <c r="D13" s="232"/>
      <c r="E13" s="24"/>
      <c r="F13" s="24"/>
      <c r="G13" s="24"/>
      <c r="H13" s="24"/>
      <c r="I13" s="24"/>
      <c r="J13" s="24"/>
      <c r="K13" s="232"/>
      <c r="L13" s="24"/>
      <c r="M13" s="488" t="s">
        <v>38</v>
      </c>
      <c r="N13" s="488"/>
      <c r="O13" s="488"/>
      <c r="P13" s="488"/>
      <c r="Q13" s="488"/>
      <c r="R13" s="488"/>
      <c r="S13" s="488"/>
      <c r="T13" s="488"/>
      <c r="U13" s="24"/>
      <c r="V13" s="485"/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6"/>
      <c r="AJ13" s="487"/>
      <c r="AK13" s="350">
        <f>IF(V13=Datos!B2,1,IF(V13=Datos!B3,2,IF(V13=Datos!B4,3,IF(V13=Datos!B5,4,IF(V13=Datos!B6,5,"")))))</f>
        <v>2</v>
      </c>
      <c r="AL13" s="350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380"/>
      <c r="AX13" s="380"/>
      <c r="AY13" s="380"/>
      <c r="AZ13" s="380"/>
      <c r="BA13" s="380"/>
      <c r="BB13" s="380"/>
      <c r="BC13" s="380"/>
      <c r="BD13" s="380"/>
      <c r="BE13" s="232"/>
      <c r="BF13" s="232"/>
      <c r="BG13" s="233"/>
    </row>
    <row r="14" spans="1:59" ht="15.6" customHeight="1" thickBot="1">
      <c r="A14" s="228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5"/>
    </row>
    <row r="15" spans="1:59" ht="32.450000000000003" customHeight="1" thickBot="1">
      <c r="A15" s="433" t="s">
        <v>5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5"/>
    </row>
    <row r="16" spans="1:59" ht="24.75" customHeight="1">
      <c r="A16" s="385"/>
      <c r="B16" s="386"/>
      <c r="C16" s="386"/>
      <c r="D16" s="547" t="s">
        <v>282</v>
      </c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7"/>
      <c r="AI16" s="547"/>
      <c r="AJ16" s="547"/>
      <c r="AK16" s="547"/>
      <c r="AL16" s="547"/>
      <c r="AM16" s="547"/>
      <c r="AN16" s="547"/>
      <c r="AO16" s="547"/>
      <c r="AP16" s="547"/>
      <c r="AQ16" s="547"/>
      <c r="AR16" s="547"/>
      <c r="AS16" s="547"/>
      <c r="AT16" s="547"/>
      <c r="AU16" s="547"/>
      <c r="AV16" s="547"/>
      <c r="AW16" s="547"/>
      <c r="AX16" s="547"/>
      <c r="AY16" s="547"/>
      <c r="AZ16" s="547"/>
      <c r="BA16" s="547"/>
      <c r="BB16" s="547"/>
      <c r="BC16" s="547"/>
      <c r="BD16" s="547"/>
      <c r="BE16" s="547"/>
      <c r="BF16" s="232"/>
      <c r="BG16" s="233"/>
    </row>
    <row r="17" spans="1:60" ht="27" customHeight="1">
      <c r="A17" s="385"/>
      <c r="B17" s="386"/>
      <c r="C17" s="386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89"/>
      <c r="AL17" s="489"/>
      <c r="AM17" s="489"/>
      <c r="AN17" s="489"/>
      <c r="AO17" s="489"/>
      <c r="AP17" s="489"/>
      <c r="AQ17" s="489"/>
      <c r="AR17" s="489"/>
      <c r="AS17" s="489"/>
      <c r="AT17" s="489"/>
      <c r="AU17" s="489"/>
      <c r="AV17" s="489"/>
      <c r="AW17" s="489"/>
      <c r="AX17" s="489"/>
      <c r="AY17" s="489"/>
      <c r="AZ17" s="489"/>
      <c r="BA17" s="489"/>
      <c r="BB17" s="489"/>
      <c r="BC17" s="489"/>
      <c r="BD17" s="167"/>
      <c r="BE17" s="232"/>
      <c r="BF17" s="232"/>
      <c r="BG17" s="233"/>
    </row>
    <row r="18" spans="1:60" ht="36" customHeight="1">
      <c r="A18" s="231"/>
      <c r="B18" s="31"/>
      <c r="C18" s="31"/>
      <c r="D18" s="548" t="s">
        <v>847</v>
      </c>
      <c r="E18" s="548"/>
      <c r="F18" s="548"/>
      <c r="G18" s="548"/>
      <c r="H18" s="548"/>
      <c r="I18" s="545" t="s">
        <v>846</v>
      </c>
      <c r="J18" s="545"/>
      <c r="K18" s="545"/>
      <c r="L18" s="545"/>
      <c r="M18" s="545"/>
      <c r="N18" s="545"/>
      <c r="O18" s="491" t="s">
        <v>21</v>
      </c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1"/>
      <c r="AG18" s="491"/>
      <c r="AH18" s="491"/>
      <c r="AI18" s="491"/>
      <c r="AJ18" s="491"/>
      <c r="AK18" s="491"/>
      <c r="AL18" s="381"/>
      <c r="AM18" s="172"/>
      <c r="AN18" s="172"/>
      <c r="AO18" s="491" t="str">
        <f>IF(AK13=4,"Activos de información afectados","")</f>
        <v/>
      </c>
      <c r="AP18" s="491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491"/>
      <c r="BB18" s="491"/>
      <c r="BC18" s="491"/>
      <c r="BD18" s="491"/>
      <c r="BE18" s="491"/>
      <c r="BF18" s="491"/>
      <c r="BG18" s="233"/>
    </row>
    <row r="19" spans="1:60" s="234" customFormat="1" ht="31.15" customHeight="1">
      <c r="A19" s="236"/>
      <c r="D19" s="489"/>
      <c r="E19" s="489"/>
      <c r="F19" s="489"/>
      <c r="G19" s="489"/>
      <c r="H19" s="489"/>
      <c r="I19" s="167"/>
      <c r="J19" s="489"/>
      <c r="K19" s="489"/>
      <c r="L19" s="489"/>
      <c r="M19" s="167"/>
      <c r="N19" s="167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89"/>
      <c r="AK19" s="489"/>
      <c r="AL19" s="489"/>
      <c r="AM19" s="489"/>
      <c r="AN19" s="489"/>
      <c r="AQ19" s="490" t="str">
        <f>IF($AK$13=4,"Seleccione los activos de información afectados","")</f>
        <v/>
      </c>
      <c r="AR19" s="490"/>
      <c r="AS19" s="490"/>
      <c r="AT19" s="490"/>
      <c r="AU19" s="490"/>
      <c r="AV19" s="490"/>
      <c r="AW19" s="490"/>
      <c r="AX19" s="490"/>
      <c r="AY19" s="490"/>
      <c r="AZ19" s="490"/>
      <c r="BA19" s="490"/>
      <c r="BB19" s="490"/>
      <c r="BC19" s="490"/>
      <c r="BD19" s="45"/>
      <c r="BE19" s="173"/>
      <c r="BF19" s="173"/>
      <c r="BG19" s="174"/>
      <c r="BH19" s="230"/>
    </row>
    <row r="20" spans="1:60" ht="15.6" customHeight="1">
      <c r="A20" s="231"/>
      <c r="B20" s="237"/>
      <c r="C20" s="237"/>
      <c r="D20" s="170"/>
      <c r="E20" s="170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3"/>
    </row>
    <row r="21" spans="1:60" ht="15.6" customHeight="1">
      <c r="A21" s="231"/>
      <c r="B21" s="237"/>
      <c r="C21" s="237"/>
      <c r="D21" s="546" t="s">
        <v>36</v>
      </c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6"/>
      <c r="W21" s="546"/>
      <c r="X21" s="546"/>
      <c r="Y21" s="546"/>
      <c r="Z21" s="546"/>
      <c r="AA21" s="546"/>
      <c r="AB21" s="546"/>
      <c r="AC21" s="546"/>
      <c r="AD21" s="546"/>
      <c r="AE21" s="546"/>
      <c r="AF21" s="546"/>
      <c r="AG21" s="546"/>
      <c r="AH21" s="546"/>
      <c r="AI21" s="546"/>
      <c r="AJ21" s="546"/>
      <c r="AK21" s="546"/>
      <c r="AL21" s="546"/>
      <c r="AM21" s="546"/>
      <c r="AN21" s="546"/>
      <c r="AO21" s="546"/>
      <c r="AP21" s="546"/>
      <c r="AQ21" s="546"/>
      <c r="AR21" s="546"/>
      <c r="AS21" s="546"/>
      <c r="AT21" s="546"/>
      <c r="AU21" s="546"/>
      <c r="AV21" s="546"/>
      <c r="AW21" s="546"/>
      <c r="AX21" s="546"/>
      <c r="AY21" s="546"/>
      <c r="AZ21" s="546"/>
      <c r="BA21" s="546"/>
      <c r="BB21" s="546"/>
      <c r="BC21" s="546"/>
      <c r="BD21" s="546"/>
      <c r="BE21" s="546"/>
      <c r="BF21" s="232"/>
      <c r="BG21" s="233"/>
    </row>
    <row r="22" spans="1:60" ht="31.9" customHeight="1">
      <c r="A22" s="231"/>
      <c r="B22" s="237"/>
      <c r="C22" s="237"/>
      <c r="D22" s="554" t="str">
        <f>CONCATENATE(D19," ",J19," ",O19)</f>
        <v xml:space="preserve">  </v>
      </c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  <c r="AO22" s="554"/>
      <c r="AP22" s="554"/>
      <c r="AQ22" s="554"/>
      <c r="AR22" s="554"/>
      <c r="AS22" s="554"/>
      <c r="AT22" s="554"/>
      <c r="AU22" s="554"/>
      <c r="AV22" s="554"/>
      <c r="AW22" s="554"/>
      <c r="AX22" s="554"/>
      <c r="AY22" s="554"/>
      <c r="AZ22" s="554"/>
      <c r="BA22" s="554"/>
      <c r="BB22" s="554"/>
      <c r="BC22" s="554"/>
      <c r="BD22" s="33"/>
      <c r="BE22" s="232"/>
      <c r="BF22" s="232"/>
      <c r="BG22" s="233"/>
    </row>
    <row r="23" spans="1:60" ht="15" customHeight="1">
      <c r="A23" s="231"/>
      <c r="B23" s="232"/>
      <c r="C23" s="232"/>
      <c r="D23" s="232"/>
      <c r="E23" s="237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232"/>
      <c r="BC23" s="232"/>
      <c r="BD23" s="232"/>
      <c r="BE23" s="232"/>
      <c r="BF23" s="232"/>
      <c r="BG23" s="233"/>
    </row>
    <row r="24" spans="1:60" ht="15" customHeight="1">
      <c r="A24" s="231"/>
      <c r="B24" s="232"/>
      <c r="C24" s="232"/>
      <c r="D24" s="550" t="s">
        <v>402</v>
      </c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  <c r="AK24" s="550"/>
      <c r="AL24" s="550"/>
      <c r="AM24" s="550"/>
      <c r="AN24" s="34"/>
      <c r="AO24" s="551" t="s">
        <v>849</v>
      </c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1"/>
      <c r="BD24" s="34"/>
      <c r="BE24" s="232"/>
      <c r="BF24" s="232"/>
      <c r="BG24" s="233"/>
    </row>
    <row r="25" spans="1:60" ht="31.15" customHeight="1">
      <c r="A25" s="231"/>
      <c r="B25" s="232"/>
      <c r="C25" s="232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489"/>
      <c r="AB25" s="489"/>
      <c r="AC25" s="489"/>
      <c r="AD25" s="489"/>
      <c r="AE25" s="489"/>
      <c r="AF25" s="489"/>
      <c r="AG25" s="489"/>
      <c r="AH25" s="489"/>
      <c r="AI25" s="489"/>
      <c r="AJ25" s="489"/>
      <c r="AK25" s="489"/>
      <c r="AL25" s="489"/>
      <c r="AM25" s="489"/>
      <c r="AO25" s="444"/>
      <c r="AP25" s="444"/>
      <c r="AQ25" s="444"/>
      <c r="AR25" s="444"/>
      <c r="AS25" s="444"/>
      <c r="AT25" s="444"/>
      <c r="AU25" s="444"/>
      <c r="AV25" s="444"/>
      <c r="AW25" s="444"/>
      <c r="AX25" s="444"/>
      <c r="AY25" s="444"/>
      <c r="AZ25" s="444"/>
      <c r="BA25" s="444"/>
      <c r="BB25" s="444"/>
      <c r="BC25" s="444"/>
      <c r="BD25" s="232"/>
      <c r="BE25" s="232"/>
      <c r="BF25" s="232"/>
      <c r="BG25" s="233"/>
    </row>
    <row r="26" spans="1:60" ht="15.6" customHeight="1">
      <c r="A26" s="231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3"/>
    </row>
    <row r="27" spans="1:60" ht="31.15" customHeight="1">
      <c r="A27" s="231"/>
      <c r="B27" s="232"/>
      <c r="C27" s="232"/>
      <c r="D27" s="451" t="s">
        <v>286</v>
      </c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451"/>
      <c r="BD27" s="232"/>
      <c r="BE27" s="232"/>
      <c r="BF27" s="232"/>
      <c r="BG27" s="233"/>
    </row>
    <row r="28" spans="1:60" ht="15.6" customHeight="1">
      <c r="A28" s="231"/>
      <c r="B28" s="232"/>
      <c r="C28" s="232"/>
      <c r="D28" s="445" t="s">
        <v>39</v>
      </c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7"/>
      <c r="Y28" s="552" t="s">
        <v>42</v>
      </c>
      <c r="Z28" s="552"/>
      <c r="AA28" s="552"/>
      <c r="AB28" s="552"/>
      <c r="AC28" s="552"/>
      <c r="AD28" s="552"/>
      <c r="AE28" s="552"/>
      <c r="AF28" s="552"/>
      <c r="AG28" s="552"/>
      <c r="AH28" s="552"/>
      <c r="AI28" s="552"/>
      <c r="AJ28" s="552"/>
      <c r="AK28" s="552"/>
      <c r="AL28" s="552"/>
      <c r="AM28" s="552"/>
      <c r="AN28" s="552"/>
      <c r="AO28" s="552"/>
      <c r="AP28" s="552"/>
      <c r="AQ28" s="552"/>
      <c r="AR28" s="552"/>
      <c r="AS28" s="552"/>
      <c r="AT28" s="552"/>
      <c r="AU28" s="552"/>
      <c r="AV28" s="552"/>
      <c r="AW28" s="552"/>
      <c r="AX28" s="552"/>
      <c r="AY28" s="552"/>
      <c r="AZ28" s="552"/>
      <c r="BA28" s="552"/>
      <c r="BB28" s="552"/>
      <c r="BC28" s="552"/>
      <c r="BD28" s="232"/>
      <c r="BE28" s="232"/>
      <c r="BF28" s="232"/>
      <c r="BG28" s="233"/>
    </row>
    <row r="29" spans="1:60" ht="15.6" customHeight="1">
      <c r="A29" s="231"/>
      <c r="B29" s="232"/>
      <c r="C29" s="232"/>
      <c r="D29" s="445" t="str">
        <f>IF($AK$13=4,"Amenaza","Agente generador interno")</f>
        <v>Agente generador interno</v>
      </c>
      <c r="E29" s="446"/>
      <c r="F29" s="446"/>
      <c r="G29" s="446"/>
      <c r="H29" s="446"/>
      <c r="I29" s="447"/>
      <c r="J29" s="445" t="str">
        <f>IF($AK$13=4,"Vulnerabilidad","Causa")</f>
        <v>Causa</v>
      </c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7"/>
      <c r="Y29" s="451" t="str">
        <f>IF($AK$13=4,"Amenaza","Agente generador externo")</f>
        <v>Agente generador externo</v>
      </c>
      <c r="Z29" s="451"/>
      <c r="AA29" s="451"/>
      <c r="AB29" s="451"/>
      <c r="AC29" s="451"/>
      <c r="AD29" s="451"/>
      <c r="AE29" s="451"/>
      <c r="AF29" s="451"/>
      <c r="AG29" s="451"/>
      <c r="AH29" s="451"/>
      <c r="AI29" s="445" t="str">
        <f>IF($AK$13=4,"Vulnerabilidad","Causa")</f>
        <v>Causa</v>
      </c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  <c r="AT29" s="446"/>
      <c r="AU29" s="446"/>
      <c r="AV29" s="446"/>
      <c r="AW29" s="446"/>
      <c r="AX29" s="446"/>
      <c r="AY29" s="446"/>
      <c r="AZ29" s="446"/>
      <c r="BA29" s="446"/>
      <c r="BB29" s="446"/>
      <c r="BC29" s="447"/>
      <c r="BD29" s="232"/>
      <c r="BE29" s="232"/>
      <c r="BF29" s="232"/>
      <c r="BG29" s="233"/>
    </row>
    <row r="30" spans="1:60" ht="20.25" customHeight="1">
      <c r="A30" s="231"/>
      <c r="B30" s="232"/>
      <c r="C30" s="232"/>
      <c r="D30" s="444"/>
      <c r="E30" s="444"/>
      <c r="F30" s="444"/>
      <c r="G30" s="444"/>
      <c r="H30" s="444"/>
      <c r="I30" s="444"/>
      <c r="J30" s="570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2"/>
      <c r="Y30" s="553"/>
      <c r="Z30" s="553"/>
      <c r="AA30" s="553"/>
      <c r="AB30" s="553"/>
      <c r="AC30" s="553"/>
      <c r="AD30" s="553"/>
      <c r="AE30" s="553"/>
      <c r="AF30" s="553"/>
      <c r="AG30" s="553"/>
      <c r="AH30" s="553"/>
      <c r="AI30" s="524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  <c r="AT30" s="525"/>
      <c r="AU30" s="525"/>
      <c r="AV30" s="525"/>
      <c r="AW30" s="525"/>
      <c r="AX30" s="525"/>
      <c r="AY30" s="525"/>
      <c r="AZ30" s="525"/>
      <c r="BA30" s="525"/>
      <c r="BB30" s="525"/>
      <c r="BC30" s="526"/>
      <c r="BD30" s="232"/>
      <c r="BE30" s="232"/>
      <c r="BF30" s="232"/>
      <c r="BG30" s="233"/>
    </row>
    <row r="31" spans="1:60" ht="21" customHeight="1">
      <c r="A31" s="231"/>
      <c r="B31" s="232"/>
      <c r="C31" s="232"/>
      <c r="D31" s="444"/>
      <c r="E31" s="444"/>
      <c r="F31" s="444"/>
      <c r="G31" s="444"/>
      <c r="H31" s="444"/>
      <c r="I31" s="444"/>
      <c r="J31" s="570"/>
      <c r="K31" s="571"/>
      <c r="L31" s="571"/>
      <c r="M31" s="571"/>
      <c r="N31" s="571"/>
      <c r="O31" s="571"/>
      <c r="P31" s="571"/>
      <c r="Q31" s="571"/>
      <c r="R31" s="571"/>
      <c r="S31" s="571"/>
      <c r="T31" s="571"/>
      <c r="U31" s="571"/>
      <c r="V31" s="571"/>
      <c r="W31" s="571"/>
      <c r="X31" s="572"/>
      <c r="Y31" s="553"/>
      <c r="Z31" s="553"/>
      <c r="AA31" s="553"/>
      <c r="AB31" s="553"/>
      <c r="AC31" s="553"/>
      <c r="AD31" s="553"/>
      <c r="AE31" s="553"/>
      <c r="AF31" s="553"/>
      <c r="AG31" s="553"/>
      <c r="AH31" s="553"/>
      <c r="AI31" s="524"/>
      <c r="AJ31" s="525"/>
      <c r="AK31" s="525"/>
      <c r="AL31" s="525"/>
      <c r="AM31" s="525"/>
      <c r="AN31" s="525"/>
      <c r="AO31" s="525"/>
      <c r="AP31" s="525"/>
      <c r="AQ31" s="525"/>
      <c r="AR31" s="525"/>
      <c r="AS31" s="525"/>
      <c r="AT31" s="525"/>
      <c r="AU31" s="525"/>
      <c r="AV31" s="525"/>
      <c r="AW31" s="525"/>
      <c r="AX31" s="525"/>
      <c r="AY31" s="525"/>
      <c r="AZ31" s="525"/>
      <c r="BA31" s="525"/>
      <c r="BB31" s="525"/>
      <c r="BC31" s="526"/>
      <c r="BD31" s="232"/>
      <c r="BE31" s="232"/>
      <c r="BF31" s="232"/>
      <c r="BG31" s="233"/>
    </row>
    <row r="32" spans="1:60" ht="17.25" customHeight="1">
      <c r="A32" s="231"/>
      <c r="B32" s="232"/>
      <c r="C32" s="232"/>
      <c r="D32" s="444"/>
      <c r="E32" s="444"/>
      <c r="F32" s="444"/>
      <c r="G32" s="444"/>
      <c r="H32" s="444"/>
      <c r="I32" s="444"/>
      <c r="J32" s="570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2"/>
      <c r="Y32" s="553"/>
      <c r="Z32" s="553"/>
      <c r="AA32" s="553"/>
      <c r="AB32" s="553"/>
      <c r="AC32" s="553"/>
      <c r="AD32" s="553"/>
      <c r="AE32" s="553"/>
      <c r="AF32" s="553"/>
      <c r="AG32" s="553"/>
      <c r="AH32" s="553"/>
      <c r="AI32" s="524"/>
      <c r="AJ32" s="525"/>
      <c r="AK32" s="525"/>
      <c r="AL32" s="525"/>
      <c r="AM32" s="525"/>
      <c r="AN32" s="525"/>
      <c r="AO32" s="525"/>
      <c r="AP32" s="525"/>
      <c r="AQ32" s="525"/>
      <c r="AR32" s="525"/>
      <c r="AS32" s="525"/>
      <c r="AT32" s="525"/>
      <c r="AU32" s="525"/>
      <c r="AV32" s="525"/>
      <c r="AW32" s="525"/>
      <c r="AX32" s="525"/>
      <c r="AY32" s="525"/>
      <c r="AZ32" s="525"/>
      <c r="BA32" s="525"/>
      <c r="BB32" s="525"/>
      <c r="BC32" s="526"/>
      <c r="BD32" s="232"/>
      <c r="BE32" s="232"/>
      <c r="BF32" s="232"/>
      <c r="BG32" s="233"/>
    </row>
    <row r="33" spans="1:79">
      <c r="A33" s="231"/>
      <c r="B33" s="232"/>
      <c r="C33" s="232"/>
      <c r="D33" s="444"/>
      <c r="E33" s="444"/>
      <c r="F33" s="444"/>
      <c r="G33" s="444"/>
      <c r="H33" s="444"/>
      <c r="I33" s="444"/>
      <c r="J33" s="570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2"/>
      <c r="Y33" s="553"/>
      <c r="Z33" s="553"/>
      <c r="AA33" s="553"/>
      <c r="AB33" s="553"/>
      <c r="AC33" s="553"/>
      <c r="AD33" s="553"/>
      <c r="AE33" s="553"/>
      <c r="AF33" s="553"/>
      <c r="AG33" s="553"/>
      <c r="AH33" s="553"/>
      <c r="AI33" s="524"/>
      <c r="AJ33" s="525"/>
      <c r="AK33" s="525"/>
      <c r="AL33" s="525"/>
      <c r="AM33" s="525"/>
      <c r="AN33" s="525"/>
      <c r="AO33" s="525"/>
      <c r="AP33" s="525"/>
      <c r="AQ33" s="525"/>
      <c r="AR33" s="525"/>
      <c r="AS33" s="525"/>
      <c r="AT33" s="525"/>
      <c r="AU33" s="525"/>
      <c r="AV33" s="525"/>
      <c r="AW33" s="525"/>
      <c r="AX33" s="525"/>
      <c r="AY33" s="525"/>
      <c r="AZ33" s="525"/>
      <c r="BA33" s="525"/>
      <c r="BB33" s="525"/>
      <c r="BC33" s="526"/>
      <c r="BD33" s="232"/>
      <c r="BE33" s="232"/>
      <c r="BF33" s="232"/>
      <c r="BG33" s="233"/>
    </row>
    <row r="34" spans="1:79">
      <c r="A34" s="231"/>
      <c r="B34" s="232"/>
      <c r="C34" s="232"/>
      <c r="D34" s="444"/>
      <c r="E34" s="444"/>
      <c r="F34" s="444"/>
      <c r="G34" s="444"/>
      <c r="H34" s="444"/>
      <c r="I34" s="444"/>
      <c r="J34" s="570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2"/>
      <c r="Y34" s="553"/>
      <c r="Z34" s="553"/>
      <c r="AA34" s="553"/>
      <c r="AB34" s="553"/>
      <c r="AC34" s="553"/>
      <c r="AD34" s="553"/>
      <c r="AE34" s="553"/>
      <c r="AF34" s="553"/>
      <c r="AG34" s="553"/>
      <c r="AH34" s="553"/>
      <c r="AI34" s="524"/>
      <c r="AJ34" s="525"/>
      <c r="AK34" s="525"/>
      <c r="AL34" s="525"/>
      <c r="AM34" s="525"/>
      <c r="AN34" s="525"/>
      <c r="AO34" s="525"/>
      <c r="AP34" s="525"/>
      <c r="AQ34" s="525"/>
      <c r="AR34" s="525"/>
      <c r="AS34" s="525"/>
      <c r="AT34" s="525"/>
      <c r="AU34" s="525"/>
      <c r="AV34" s="525"/>
      <c r="AW34" s="525"/>
      <c r="AX34" s="525"/>
      <c r="AY34" s="525"/>
      <c r="AZ34" s="525"/>
      <c r="BA34" s="525"/>
      <c r="BB34" s="525"/>
      <c r="BC34" s="526"/>
      <c r="BD34" s="232"/>
      <c r="BE34" s="232"/>
      <c r="BF34" s="232"/>
      <c r="BG34" s="233"/>
    </row>
    <row r="35" spans="1:79" ht="15" customHeight="1">
      <c r="A35" s="231"/>
      <c r="B35" s="232"/>
      <c r="C35" s="232"/>
      <c r="D35" s="451" t="s">
        <v>315</v>
      </c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451"/>
      <c r="AT35" s="451"/>
      <c r="AU35" s="451"/>
      <c r="AV35" s="451"/>
      <c r="AW35" s="451"/>
      <c r="AX35" s="451"/>
      <c r="AY35" s="451"/>
      <c r="AZ35" s="451"/>
      <c r="BA35" s="451"/>
      <c r="BB35" s="451"/>
      <c r="BC35" s="451"/>
      <c r="BD35" s="232"/>
      <c r="BE35" s="232"/>
      <c r="BF35" s="232"/>
      <c r="BG35" s="233"/>
      <c r="BN35" s="238"/>
      <c r="BO35" s="238"/>
      <c r="BP35" s="238"/>
      <c r="BQ35" s="238"/>
      <c r="BR35" s="238"/>
      <c r="BS35" s="238"/>
      <c r="BT35" s="238"/>
      <c r="BU35" s="232"/>
      <c r="BV35" s="232"/>
      <c r="BW35" s="232"/>
      <c r="BX35" s="232"/>
      <c r="BY35" s="232"/>
      <c r="BZ35" s="232"/>
      <c r="CA35" s="232"/>
    </row>
    <row r="36" spans="1:79" ht="15" customHeight="1">
      <c r="A36" s="231"/>
      <c r="B36" s="232"/>
      <c r="C36" s="232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51"/>
      <c r="AJ36" s="451"/>
      <c r="AK36" s="451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/>
      <c r="AV36" s="451"/>
      <c r="AW36" s="451"/>
      <c r="AX36" s="451"/>
      <c r="AY36" s="451"/>
      <c r="AZ36" s="451"/>
      <c r="BA36" s="451"/>
      <c r="BB36" s="451"/>
      <c r="BC36" s="451"/>
      <c r="BD36" s="232"/>
      <c r="BE36" s="232"/>
      <c r="BF36" s="232"/>
      <c r="BG36" s="233"/>
      <c r="BN36" s="238"/>
      <c r="BO36" s="238"/>
      <c r="BP36" s="238"/>
      <c r="BQ36" s="238"/>
      <c r="BR36" s="238"/>
      <c r="BS36" s="238"/>
      <c r="BT36" s="238"/>
      <c r="BU36" s="232"/>
      <c r="BV36" s="232"/>
      <c r="BW36" s="232"/>
      <c r="BX36" s="232"/>
      <c r="BY36" s="232"/>
      <c r="BZ36" s="232"/>
      <c r="CA36" s="232"/>
    </row>
    <row r="37" spans="1:79">
      <c r="A37" s="231"/>
      <c r="B37" s="232"/>
      <c r="C37" s="232"/>
      <c r="D37" s="482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3"/>
      <c r="AA37" s="483"/>
      <c r="AB37" s="483"/>
      <c r="AC37" s="483"/>
      <c r="AD37" s="483"/>
      <c r="AE37" s="483"/>
      <c r="AF37" s="483"/>
      <c r="AG37" s="483"/>
      <c r="AH37" s="483"/>
      <c r="AI37" s="483"/>
      <c r="AJ37" s="483"/>
      <c r="AK37" s="483"/>
      <c r="AL37" s="483"/>
      <c r="AM37" s="483"/>
      <c r="AN37" s="483"/>
      <c r="AO37" s="483"/>
      <c r="AP37" s="483"/>
      <c r="AQ37" s="483"/>
      <c r="AR37" s="483"/>
      <c r="AS37" s="483"/>
      <c r="AT37" s="483"/>
      <c r="AU37" s="483"/>
      <c r="AV37" s="483"/>
      <c r="AW37" s="483"/>
      <c r="AX37" s="483"/>
      <c r="AY37" s="483"/>
      <c r="AZ37" s="483"/>
      <c r="BA37" s="483"/>
      <c r="BB37" s="483"/>
      <c r="BC37" s="484"/>
      <c r="BD37" s="232"/>
      <c r="BE37" s="232"/>
      <c r="BF37" s="232"/>
      <c r="BG37" s="233"/>
      <c r="BN37" s="238"/>
      <c r="BO37" s="238"/>
      <c r="BP37" s="238"/>
      <c r="BQ37" s="238"/>
      <c r="BR37" s="238"/>
      <c r="BS37" s="238"/>
      <c r="BT37" s="238"/>
      <c r="BU37" s="232"/>
      <c r="BV37" s="232"/>
      <c r="BW37" s="232"/>
      <c r="BX37" s="232"/>
      <c r="BY37" s="232"/>
      <c r="BZ37" s="232"/>
      <c r="CA37" s="232"/>
    </row>
    <row r="38" spans="1:79" ht="15" customHeight="1">
      <c r="A38" s="231"/>
      <c r="B38" s="232"/>
      <c r="C38" s="232"/>
      <c r="D38" s="482"/>
      <c r="E38" s="483"/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3"/>
      <c r="AA38" s="483"/>
      <c r="AB38" s="483"/>
      <c r="AC38" s="483"/>
      <c r="AD38" s="483"/>
      <c r="AE38" s="483"/>
      <c r="AF38" s="483"/>
      <c r="AG38" s="483"/>
      <c r="AH38" s="483"/>
      <c r="AI38" s="483"/>
      <c r="AJ38" s="483"/>
      <c r="AK38" s="483"/>
      <c r="AL38" s="483"/>
      <c r="AM38" s="483"/>
      <c r="AN38" s="483"/>
      <c r="AO38" s="483"/>
      <c r="AP38" s="483"/>
      <c r="AQ38" s="483"/>
      <c r="AR38" s="483"/>
      <c r="AS38" s="483"/>
      <c r="AT38" s="483"/>
      <c r="AU38" s="483"/>
      <c r="AV38" s="483"/>
      <c r="AW38" s="483"/>
      <c r="AX38" s="483"/>
      <c r="AY38" s="483"/>
      <c r="AZ38" s="483"/>
      <c r="BA38" s="483"/>
      <c r="BB38" s="483"/>
      <c r="BC38" s="484"/>
      <c r="BD38" s="232"/>
      <c r="BE38" s="232"/>
      <c r="BF38" s="232"/>
      <c r="BG38" s="233"/>
      <c r="BN38" s="238"/>
      <c r="BO38" s="238"/>
      <c r="BP38" s="238"/>
      <c r="BQ38" s="238"/>
      <c r="BR38" s="238"/>
      <c r="BS38" s="238"/>
      <c r="BT38" s="238"/>
      <c r="BU38" s="232"/>
      <c r="BV38" s="232"/>
      <c r="BW38" s="232"/>
      <c r="BX38" s="232"/>
      <c r="BY38" s="232"/>
      <c r="BZ38" s="232"/>
      <c r="CA38" s="232"/>
    </row>
    <row r="39" spans="1:79" ht="15" customHeight="1">
      <c r="A39" s="231"/>
      <c r="B39" s="232"/>
      <c r="C39" s="232"/>
      <c r="D39" s="482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/>
      <c r="AA39" s="483"/>
      <c r="AB39" s="483"/>
      <c r="AC39" s="483"/>
      <c r="AD39" s="483"/>
      <c r="AE39" s="483"/>
      <c r="AF39" s="483"/>
      <c r="AG39" s="483"/>
      <c r="AH39" s="483"/>
      <c r="AI39" s="483"/>
      <c r="AJ39" s="483"/>
      <c r="AK39" s="483"/>
      <c r="AL39" s="483"/>
      <c r="AM39" s="483"/>
      <c r="AN39" s="483"/>
      <c r="AO39" s="483"/>
      <c r="AP39" s="483"/>
      <c r="AQ39" s="483"/>
      <c r="AR39" s="483"/>
      <c r="AS39" s="483"/>
      <c r="AT39" s="483"/>
      <c r="AU39" s="483"/>
      <c r="AV39" s="483"/>
      <c r="AW39" s="483"/>
      <c r="AX39" s="483"/>
      <c r="AY39" s="483"/>
      <c r="AZ39" s="483"/>
      <c r="BA39" s="483"/>
      <c r="BB39" s="483"/>
      <c r="BC39" s="484"/>
      <c r="BD39" s="232"/>
      <c r="BE39" s="232"/>
      <c r="BF39" s="232"/>
      <c r="BG39" s="233"/>
      <c r="BN39" s="238"/>
      <c r="BO39" s="238"/>
      <c r="BP39" s="238"/>
      <c r="BQ39" s="238"/>
      <c r="BR39" s="238"/>
      <c r="BS39" s="238"/>
      <c r="BT39" s="238"/>
      <c r="BU39" s="232"/>
      <c r="BV39" s="232"/>
      <c r="BW39" s="232"/>
      <c r="BX39" s="232"/>
      <c r="BY39" s="232"/>
      <c r="BZ39" s="232"/>
      <c r="CA39" s="232"/>
    </row>
    <row r="40" spans="1:79" ht="15" customHeight="1">
      <c r="A40" s="231"/>
      <c r="B40" s="232"/>
      <c r="C40" s="232"/>
      <c r="D40" s="482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483"/>
      <c r="AL40" s="483"/>
      <c r="AM40" s="483"/>
      <c r="AN40" s="483"/>
      <c r="AO40" s="483"/>
      <c r="AP40" s="483"/>
      <c r="AQ40" s="483"/>
      <c r="AR40" s="483"/>
      <c r="AS40" s="483"/>
      <c r="AT40" s="483"/>
      <c r="AU40" s="483"/>
      <c r="AV40" s="483"/>
      <c r="AW40" s="483"/>
      <c r="AX40" s="483"/>
      <c r="AY40" s="483"/>
      <c r="AZ40" s="483"/>
      <c r="BA40" s="483"/>
      <c r="BB40" s="483"/>
      <c r="BC40" s="484"/>
      <c r="BD40" s="232"/>
      <c r="BE40" s="232"/>
      <c r="BF40" s="232"/>
      <c r="BG40" s="233"/>
      <c r="BN40" s="238"/>
      <c r="BO40" s="238"/>
      <c r="BP40" s="238"/>
      <c r="BQ40" s="238"/>
      <c r="BR40" s="238"/>
      <c r="BS40" s="238"/>
      <c r="BT40" s="238"/>
      <c r="BU40" s="232"/>
      <c r="BV40" s="232"/>
      <c r="BW40" s="232"/>
      <c r="BX40" s="232"/>
      <c r="BY40" s="232"/>
      <c r="BZ40" s="232"/>
      <c r="CA40" s="232"/>
    </row>
    <row r="41" spans="1:79" ht="15" customHeight="1">
      <c r="A41" s="231"/>
      <c r="B41" s="232"/>
      <c r="C41" s="232"/>
      <c r="D41" s="482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3"/>
      <c r="AK41" s="483"/>
      <c r="AL41" s="483"/>
      <c r="AM41" s="483"/>
      <c r="AN41" s="483"/>
      <c r="AO41" s="483"/>
      <c r="AP41" s="483"/>
      <c r="AQ41" s="483"/>
      <c r="AR41" s="483"/>
      <c r="AS41" s="483"/>
      <c r="AT41" s="483"/>
      <c r="AU41" s="483"/>
      <c r="AV41" s="483"/>
      <c r="AW41" s="483"/>
      <c r="AX41" s="483"/>
      <c r="AY41" s="483"/>
      <c r="AZ41" s="483"/>
      <c r="BA41" s="483"/>
      <c r="BB41" s="483"/>
      <c r="BC41" s="484"/>
      <c r="BD41" s="232"/>
      <c r="BE41" s="232"/>
      <c r="BF41" s="232"/>
      <c r="BG41" s="233"/>
      <c r="BN41" s="238"/>
      <c r="BO41" s="238"/>
      <c r="BP41" s="238"/>
      <c r="BQ41" s="238"/>
      <c r="BR41" s="238"/>
      <c r="BS41" s="238"/>
      <c r="BT41" s="238"/>
      <c r="BU41" s="232"/>
      <c r="BV41" s="232"/>
      <c r="BW41" s="232"/>
      <c r="BX41" s="232"/>
      <c r="BY41" s="232"/>
      <c r="BZ41" s="232"/>
      <c r="CA41" s="232"/>
    </row>
    <row r="42" spans="1:79" ht="15" customHeight="1">
      <c r="A42" s="231"/>
      <c r="B42" s="232"/>
      <c r="C42" s="232"/>
      <c r="D42" s="482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/>
      <c r="AA42" s="483"/>
      <c r="AB42" s="483"/>
      <c r="AC42" s="483"/>
      <c r="AD42" s="483"/>
      <c r="AE42" s="483"/>
      <c r="AF42" s="483"/>
      <c r="AG42" s="483"/>
      <c r="AH42" s="483"/>
      <c r="AI42" s="483"/>
      <c r="AJ42" s="483"/>
      <c r="AK42" s="483"/>
      <c r="AL42" s="483"/>
      <c r="AM42" s="483"/>
      <c r="AN42" s="483"/>
      <c r="AO42" s="483"/>
      <c r="AP42" s="483"/>
      <c r="AQ42" s="483"/>
      <c r="AR42" s="483"/>
      <c r="AS42" s="483"/>
      <c r="AT42" s="483"/>
      <c r="AU42" s="483"/>
      <c r="AV42" s="483"/>
      <c r="AW42" s="483"/>
      <c r="AX42" s="483"/>
      <c r="AY42" s="483"/>
      <c r="AZ42" s="483"/>
      <c r="BA42" s="483"/>
      <c r="BB42" s="483"/>
      <c r="BC42" s="484"/>
      <c r="BD42" s="232"/>
      <c r="BE42" s="232"/>
      <c r="BF42" s="232"/>
      <c r="BG42" s="233"/>
      <c r="BN42" s="238"/>
      <c r="BO42" s="238"/>
      <c r="BP42" s="238"/>
      <c r="BQ42" s="238"/>
      <c r="BR42" s="238"/>
      <c r="BS42" s="238"/>
      <c r="BT42" s="238"/>
      <c r="BU42" s="232"/>
      <c r="BV42" s="232"/>
      <c r="BW42" s="232"/>
      <c r="BX42" s="232"/>
      <c r="BY42" s="232"/>
      <c r="BZ42" s="232"/>
      <c r="CA42" s="232"/>
    </row>
    <row r="43" spans="1:79" ht="15" customHeight="1" thickBot="1">
      <c r="A43" s="231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3"/>
      <c r="BN43" s="238"/>
      <c r="BO43" s="238"/>
      <c r="BP43" s="238"/>
      <c r="BQ43" s="238"/>
      <c r="BR43" s="238"/>
      <c r="BS43" s="238"/>
      <c r="BT43" s="238"/>
      <c r="BU43" s="232"/>
      <c r="BV43" s="232"/>
      <c r="BW43" s="232"/>
      <c r="BX43" s="232"/>
      <c r="BY43" s="232"/>
      <c r="BZ43" s="232"/>
      <c r="CA43" s="232"/>
    </row>
    <row r="44" spans="1:79" ht="32.450000000000003" customHeight="1" thickBot="1">
      <c r="A44" s="433" t="s">
        <v>516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34"/>
      <c r="AR44" s="434"/>
      <c r="AS44" s="434"/>
      <c r="AT44" s="434"/>
      <c r="AU44" s="434"/>
      <c r="AV44" s="434"/>
      <c r="AW44" s="434"/>
      <c r="AX44" s="434"/>
      <c r="AY44" s="434"/>
      <c r="AZ44" s="434"/>
      <c r="BA44" s="434"/>
      <c r="BB44" s="434"/>
      <c r="BC44" s="434"/>
      <c r="BD44" s="434"/>
      <c r="BE44" s="434"/>
      <c r="BF44" s="434"/>
      <c r="BG44" s="435"/>
      <c r="BM44" s="563" t="s">
        <v>106</v>
      </c>
      <c r="BN44" s="563"/>
      <c r="BO44" s="563"/>
      <c r="BP44" s="238"/>
      <c r="BQ44" s="238"/>
      <c r="BR44" s="238"/>
      <c r="BS44" s="238"/>
      <c r="BT44" s="238"/>
      <c r="BU44" s="232"/>
      <c r="BV44" s="232"/>
      <c r="BW44" s="232"/>
      <c r="BX44" s="232"/>
      <c r="BY44" s="232"/>
      <c r="BZ44" s="232"/>
      <c r="CA44" s="232"/>
    </row>
    <row r="45" spans="1:79" ht="15" customHeight="1">
      <c r="A45" s="231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448" t="s">
        <v>53</v>
      </c>
      <c r="AA45" s="448"/>
      <c r="AB45" s="448"/>
      <c r="AC45" s="448"/>
      <c r="AD45" s="448"/>
      <c r="AE45" s="448"/>
      <c r="AF45" s="448"/>
      <c r="AG45" s="448"/>
      <c r="AH45" s="448"/>
      <c r="AI45" s="448"/>
      <c r="AJ45" s="448"/>
      <c r="AK45" s="448"/>
      <c r="AL45" s="375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3"/>
      <c r="BM45" s="563"/>
      <c r="BN45" s="563"/>
      <c r="BO45" s="563"/>
      <c r="BP45" s="238"/>
      <c r="BU45" s="493"/>
      <c r="BV45" s="493"/>
      <c r="BW45" s="232"/>
      <c r="BX45" s="232"/>
      <c r="BY45" s="232"/>
      <c r="BZ45" s="232"/>
      <c r="CA45" s="232"/>
    </row>
    <row r="46" spans="1:79" ht="14.45" customHeight="1">
      <c r="A46" s="231"/>
      <c r="B46" s="232"/>
      <c r="C46" s="232"/>
      <c r="D46" s="449"/>
      <c r="E46" s="449"/>
      <c r="F46" s="449"/>
      <c r="G46" s="449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31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BB46" s="232"/>
      <c r="BC46" s="232"/>
      <c r="BD46" s="232"/>
      <c r="BE46" s="232"/>
      <c r="BF46" s="232"/>
      <c r="BG46" s="233"/>
      <c r="BM46" s="230" t="s">
        <v>82</v>
      </c>
      <c r="BN46" s="239" t="str">
        <f>IF(AND(AK13=1,J54&lt;&gt;""),VLOOKUP(J54,Datos!L:M,2,0),IF(I48&lt;&gt;"",VLOOKUP(I48,Datos!Y:AE,7,0),""))</f>
        <v/>
      </c>
      <c r="BO46" s="239" t="str">
        <f>IF(I48&lt;&gt;"",VLOOKUP(I48,Datos!Y:AU,23,0),"")</f>
        <v/>
      </c>
      <c r="BU46" s="493"/>
      <c r="BV46" s="493"/>
      <c r="BW46" s="232"/>
      <c r="BX46" s="232"/>
      <c r="BY46" s="232"/>
      <c r="BZ46" s="232"/>
      <c r="CA46" s="232"/>
    </row>
    <row r="47" spans="1:79" ht="14.45" customHeight="1">
      <c r="A47" s="562" t="s">
        <v>351</v>
      </c>
      <c r="B47" s="448"/>
      <c r="C47" s="448"/>
      <c r="D47" s="448"/>
      <c r="E47" s="448"/>
      <c r="F47" s="448"/>
      <c r="G47" s="448"/>
      <c r="H47" s="448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232"/>
      <c r="Z47" s="232"/>
      <c r="AA47" s="232"/>
      <c r="AB47" s="457" t="s">
        <v>52</v>
      </c>
      <c r="AC47" s="458"/>
      <c r="AD47" s="458"/>
      <c r="AE47" s="458"/>
      <c r="AF47" s="458"/>
      <c r="AG47" s="458"/>
      <c r="AH47" s="458"/>
      <c r="AI47" s="458"/>
      <c r="AJ47" s="458"/>
      <c r="AK47" s="468"/>
      <c r="AL47" s="372"/>
      <c r="AM47" s="232"/>
      <c r="AN47" s="232"/>
      <c r="BB47" s="232"/>
      <c r="BC47" s="232"/>
      <c r="BD47" s="232"/>
      <c r="BE47" s="232"/>
      <c r="BF47" s="232"/>
      <c r="BG47" s="233"/>
      <c r="BM47" s="230" t="s">
        <v>81</v>
      </c>
      <c r="BN47" s="239" t="str">
        <f>IF(AND(AK13=1,J63&lt;&gt;""),VLOOKUP(J63,Datos!N:AE,18,0),IF(I58&lt;&gt;"",VLOOKUP(I58,Datos!P:AE,16,0),""))</f>
        <v/>
      </c>
      <c r="BO47" s="239" t="str">
        <f>IF(AK13=1,J63,IF(I58&lt;&gt;"",VLOOKUP(I58,Datos!P:R,3,0),""))</f>
        <v/>
      </c>
      <c r="BU47" s="232"/>
      <c r="BV47" s="232"/>
      <c r="BW47" s="232"/>
      <c r="BX47" s="232"/>
      <c r="BY47" s="232"/>
      <c r="BZ47" s="232"/>
      <c r="CA47" s="232"/>
    </row>
    <row r="48" spans="1:79" ht="27" customHeight="1">
      <c r="A48" s="492"/>
      <c r="B48" s="493"/>
      <c r="C48" s="493"/>
      <c r="D48" s="493"/>
      <c r="E48" s="493"/>
      <c r="F48" s="493"/>
      <c r="G48" s="232"/>
      <c r="H48" s="232"/>
      <c r="I48" s="444"/>
      <c r="J48" s="444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4"/>
      <c r="X48" s="444"/>
      <c r="Y48" s="232"/>
      <c r="Z48" s="232"/>
      <c r="AA48" s="232"/>
      <c r="AB48" s="450">
        <v>1</v>
      </c>
      <c r="AC48" s="450"/>
      <c r="AD48" s="450">
        <v>2</v>
      </c>
      <c r="AE48" s="450"/>
      <c r="AF48" s="450">
        <v>3</v>
      </c>
      <c r="AG48" s="450"/>
      <c r="AH48" s="450">
        <v>4</v>
      </c>
      <c r="AI48" s="450"/>
      <c r="AJ48" s="450">
        <v>5</v>
      </c>
      <c r="AK48" s="450"/>
      <c r="AL48" s="372"/>
      <c r="AM48" s="232"/>
      <c r="AN48" s="232"/>
      <c r="BB48" s="232"/>
      <c r="BC48" s="232"/>
      <c r="BD48" s="232"/>
      <c r="BE48" s="232"/>
      <c r="BF48" s="232"/>
      <c r="BG48" s="233"/>
    </row>
    <row r="49" spans="1:72" ht="31.5" customHeight="1">
      <c r="A49" s="492"/>
      <c r="B49" s="493"/>
      <c r="C49" s="493"/>
      <c r="D49" s="493"/>
      <c r="E49" s="493"/>
      <c r="F49" s="493"/>
      <c r="G49" s="241"/>
      <c r="H49" s="242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32"/>
      <c r="Y49" s="232"/>
      <c r="Z49" s="559" t="s">
        <v>51</v>
      </c>
      <c r="AA49" s="469">
        <v>1</v>
      </c>
      <c r="AB49" s="527" t="str">
        <f>IF(AND($AB$48=$H$66,$AA49=$F$66),"R4","")</f>
        <v/>
      </c>
      <c r="AC49" s="528"/>
      <c r="AD49" s="527" t="str">
        <f>IF(AND(AD$48=$H$66,$AA$49=$F$66),"R4","")</f>
        <v/>
      </c>
      <c r="AE49" s="528"/>
      <c r="AF49" s="535" t="str">
        <f>IF(AND(AF$48=$H$66,$AA$49=$F$66),"R4","")</f>
        <v/>
      </c>
      <c r="AG49" s="536"/>
      <c r="AH49" s="518" t="str">
        <f>IF(AND(AH$48=$H$66,$AA$49=$F$66),"R4","")</f>
        <v/>
      </c>
      <c r="AI49" s="519"/>
      <c r="AJ49" s="531" t="str">
        <f>IF(AND(AJ$48=$H$66,$AA$49=$F$66),"R4","")</f>
        <v/>
      </c>
      <c r="AK49" s="532"/>
      <c r="AL49" s="395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3"/>
      <c r="BM49" s="239"/>
      <c r="BN49" s="239" t="s">
        <v>57</v>
      </c>
      <c r="BO49" s="239" t="s">
        <v>58</v>
      </c>
      <c r="BP49" s="239" t="s">
        <v>59</v>
      </c>
      <c r="BQ49" s="239" t="s">
        <v>60</v>
      </c>
      <c r="BR49" s="239"/>
      <c r="BS49" s="239" t="s">
        <v>61</v>
      </c>
      <c r="BT49" s="239"/>
    </row>
    <row r="50" spans="1:72" ht="11.25" customHeight="1">
      <c r="A50" s="231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4"/>
      <c r="S50" s="234"/>
      <c r="T50" s="234"/>
      <c r="U50" s="234"/>
      <c r="V50" s="234"/>
      <c r="W50" s="234"/>
      <c r="X50" s="234"/>
      <c r="Y50" s="232"/>
      <c r="Z50" s="560"/>
      <c r="AA50" s="469"/>
      <c r="AB50" s="529"/>
      <c r="AC50" s="530"/>
      <c r="AD50" s="529"/>
      <c r="AE50" s="530"/>
      <c r="AF50" s="537"/>
      <c r="AG50" s="538"/>
      <c r="AH50" s="520"/>
      <c r="AI50" s="521"/>
      <c r="AJ50" s="533"/>
      <c r="AK50" s="534"/>
      <c r="AL50" s="395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3"/>
      <c r="BM50" s="239" t="s">
        <v>143</v>
      </c>
      <c r="BN50" s="239" t="s">
        <v>80</v>
      </c>
      <c r="BO50" s="239" t="s">
        <v>80</v>
      </c>
      <c r="BP50" s="239" t="s">
        <v>79</v>
      </c>
      <c r="BQ50" s="239" t="s">
        <v>78</v>
      </c>
      <c r="BR50" s="239"/>
      <c r="BS50" s="239" t="s">
        <v>77</v>
      </c>
      <c r="BT50" s="239"/>
    </row>
    <row r="51" spans="1:72" ht="13.5" customHeight="1">
      <c r="A51" s="231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452"/>
      <c r="S51" s="452"/>
      <c r="T51" s="452"/>
      <c r="U51" s="452"/>
      <c r="V51" s="452"/>
      <c r="W51" s="452"/>
      <c r="X51" s="234"/>
      <c r="Y51" s="232"/>
      <c r="Z51" s="560"/>
      <c r="AA51" s="469">
        <v>2</v>
      </c>
      <c r="AB51" s="527" t="str">
        <f>IF(AND(AB$48=$H$66,$AA$51=$F$66),"R4","")</f>
        <v/>
      </c>
      <c r="AC51" s="528"/>
      <c r="AD51" s="527" t="str">
        <f>IF(AND(AD$48=$H$66,$AA$51=$F$66),"R4","")</f>
        <v/>
      </c>
      <c r="AE51" s="528"/>
      <c r="AF51" s="535" t="str">
        <f>IF(AND(AF$48=$H$66,$AA$51=$F$66),"R4","")</f>
        <v/>
      </c>
      <c r="AG51" s="536"/>
      <c r="AH51" s="518" t="str">
        <f>IF(AND(AH$48=$H$66,$AA$51=$F$66),"R4","")</f>
        <v/>
      </c>
      <c r="AI51" s="519"/>
      <c r="AJ51" s="531" t="str">
        <f>IF(AND(AJ$48=$H$66,$AA$51=$F$66),"R4","")</f>
        <v/>
      </c>
      <c r="AK51" s="532"/>
      <c r="AL51" s="395"/>
      <c r="AM51" s="232"/>
      <c r="AN51" s="451" t="s">
        <v>50</v>
      </c>
      <c r="AO51" s="451"/>
      <c r="AP51" s="451"/>
      <c r="AQ51" s="451"/>
      <c r="AR51" s="451"/>
      <c r="AS51" s="451"/>
      <c r="AT51" s="451"/>
      <c r="AU51" s="451"/>
      <c r="AV51" s="451"/>
      <c r="AW51" s="451"/>
      <c r="AX51" s="451"/>
      <c r="AY51" s="451"/>
      <c r="AZ51" s="451"/>
      <c r="BA51" s="232"/>
      <c r="BB51" s="232"/>
      <c r="BC51" s="232"/>
      <c r="BD51" s="232"/>
      <c r="BE51" s="232"/>
      <c r="BF51" s="232"/>
      <c r="BG51" s="233"/>
      <c r="BM51" s="239" t="s">
        <v>55</v>
      </c>
      <c r="BN51" s="239" t="s">
        <v>80</v>
      </c>
      <c r="BO51" s="239" t="s">
        <v>80</v>
      </c>
      <c r="BP51" s="239" t="s">
        <v>79</v>
      </c>
      <c r="BQ51" s="239" t="s">
        <v>78</v>
      </c>
      <c r="BR51" s="239"/>
      <c r="BS51" s="239" t="s">
        <v>77</v>
      </c>
      <c r="BT51" s="239"/>
    </row>
    <row r="52" spans="1:72" ht="19.5" customHeight="1">
      <c r="A52" s="231"/>
      <c r="B52" s="232"/>
      <c r="C52" s="232"/>
      <c r="D52" s="453" t="s">
        <v>148</v>
      </c>
      <c r="E52" s="453"/>
      <c r="F52" s="453"/>
      <c r="G52" s="453"/>
      <c r="H52" s="453"/>
      <c r="I52" s="453"/>
      <c r="J52" s="215"/>
      <c r="K52" s="215"/>
      <c r="L52" s="215"/>
      <c r="M52" s="215"/>
      <c r="N52" s="215"/>
      <c r="O52" s="215"/>
      <c r="P52" s="215"/>
      <c r="Q52" s="232"/>
      <c r="R52" s="513"/>
      <c r="S52" s="513"/>
      <c r="T52" s="513"/>
      <c r="U52" s="513"/>
      <c r="V52" s="513"/>
      <c r="W52" s="513"/>
      <c r="X52" s="234"/>
      <c r="Y52" s="232"/>
      <c r="Z52" s="560"/>
      <c r="AA52" s="469"/>
      <c r="AB52" s="529"/>
      <c r="AC52" s="530"/>
      <c r="AD52" s="529"/>
      <c r="AE52" s="530"/>
      <c r="AF52" s="537"/>
      <c r="AG52" s="538"/>
      <c r="AH52" s="520"/>
      <c r="AI52" s="521"/>
      <c r="AJ52" s="533"/>
      <c r="AK52" s="534"/>
      <c r="AL52" s="395"/>
      <c r="AM52" s="232"/>
      <c r="AN52" s="539" t="str">
        <f>IF(OR(J54="",J63=""),"",INDEX($BM$49:$BT$54,MATCH($BO$46,$BM$49:$BM$54,0),MATCH($BO$47,$BM$49:$BT$49,0)))</f>
        <v/>
      </c>
      <c r="AO52" s="540"/>
      <c r="AP52" s="540"/>
      <c r="AQ52" s="540"/>
      <c r="AR52" s="540"/>
      <c r="AS52" s="540"/>
      <c r="AT52" s="540"/>
      <c r="AU52" s="540"/>
      <c r="AV52" s="540"/>
      <c r="AW52" s="540"/>
      <c r="AX52" s="540"/>
      <c r="AY52" s="540"/>
      <c r="AZ52" s="541"/>
      <c r="BE52" s="232"/>
      <c r="BF52" s="232"/>
      <c r="BG52" s="233"/>
      <c r="BM52" s="239" t="s">
        <v>144</v>
      </c>
      <c r="BN52" s="239" t="s">
        <v>80</v>
      </c>
      <c r="BO52" s="239" t="s">
        <v>79</v>
      </c>
      <c r="BP52" s="239" t="s">
        <v>78</v>
      </c>
      <c r="BQ52" s="239" t="s">
        <v>77</v>
      </c>
      <c r="BR52" s="239"/>
      <c r="BS52" s="239" t="s">
        <v>77</v>
      </c>
      <c r="BT52" s="239"/>
    </row>
    <row r="53" spans="1:72" ht="14.45" customHeight="1">
      <c r="A53" s="231"/>
      <c r="B53" s="232"/>
      <c r="C53" s="232"/>
      <c r="D53" s="232"/>
      <c r="E53" s="232"/>
      <c r="F53" s="232"/>
      <c r="G53" s="232"/>
      <c r="H53" s="232"/>
      <c r="I53" s="232"/>
      <c r="J53" s="243"/>
      <c r="K53" s="244"/>
      <c r="L53" s="244"/>
      <c r="M53" s="244"/>
      <c r="N53" s="244"/>
      <c r="O53" s="244"/>
      <c r="P53" s="245"/>
      <c r="Q53" s="232"/>
      <c r="R53" s="452"/>
      <c r="S53" s="452"/>
      <c r="T53" s="452"/>
      <c r="U53" s="452"/>
      <c r="V53" s="452"/>
      <c r="W53" s="452"/>
      <c r="X53" s="234"/>
      <c r="Y53" s="232"/>
      <c r="Z53" s="560"/>
      <c r="AA53" s="469">
        <v>3</v>
      </c>
      <c r="AB53" s="527" t="str">
        <f>IF(AND(AB$48=$H$66,$AA$53=$F$66),"R4","")</f>
        <v/>
      </c>
      <c r="AC53" s="528"/>
      <c r="AD53" s="535" t="str">
        <f>IF(AND(AD$48=$H$66,$AA$53=$F$66),"R4","")</f>
        <v/>
      </c>
      <c r="AE53" s="536"/>
      <c r="AF53" s="518" t="str">
        <f>IF(AND(AF$48=$H$66,$AA$53=$F$66),"R4","")</f>
        <v/>
      </c>
      <c r="AG53" s="519"/>
      <c r="AH53" s="531" t="str">
        <f>IF(AND(AH$48=$H$66,$AA$53=$F$66),"R4","")</f>
        <v/>
      </c>
      <c r="AI53" s="532"/>
      <c r="AJ53" s="531" t="str">
        <f>IF(AND(AJ$48=$H$66,$AA$53=$F$66),"R4","")</f>
        <v/>
      </c>
      <c r="AK53" s="532"/>
      <c r="AL53" s="395"/>
      <c r="AM53" s="232"/>
      <c r="AN53" s="542"/>
      <c r="AO53" s="543"/>
      <c r="AP53" s="543"/>
      <c r="AQ53" s="543"/>
      <c r="AR53" s="543"/>
      <c r="AS53" s="543"/>
      <c r="AT53" s="543"/>
      <c r="AU53" s="543"/>
      <c r="AV53" s="543"/>
      <c r="AW53" s="543"/>
      <c r="AX53" s="543"/>
      <c r="AY53" s="543"/>
      <c r="AZ53" s="544"/>
      <c r="BE53" s="232"/>
      <c r="BF53" s="232"/>
      <c r="BG53" s="233"/>
      <c r="BM53" s="239" t="s">
        <v>56</v>
      </c>
      <c r="BN53" s="239" t="s">
        <v>79</v>
      </c>
      <c r="BO53" s="239" t="s">
        <v>78</v>
      </c>
      <c r="BP53" s="239" t="s">
        <v>78</v>
      </c>
      <c r="BQ53" s="239" t="s">
        <v>77</v>
      </c>
      <c r="BR53" s="239"/>
      <c r="BS53" s="239" t="s">
        <v>77</v>
      </c>
      <c r="BT53" s="239"/>
    </row>
    <row r="54" spans="1:72" ht="14.45" customHeight="1">
      <c r="A54" s="231"/>
      <c r="B54" s="232"/>
      <c r="C54" s="232"/>
      <c r="D54" s="232"/>
      <c r="E54" s="232"/>
      <c r="F54" s="232"/>
      <c r="G54" s="232"/>
      <c r="H54" s="232"/>
      <c r="I54" s="232"/>
      <c r="J54" s="556" t="str">
        <f>BO46</f>
        <v/>
      </c>
      <c r="K54" s="556"/>
      <c r="L54" s="556"/>
      <c r="M54" s="556"/>
      <c r="N54" s="556"/>
      <c r="O54" s="556"/>
      <c r="P54" s="556"/>
      <c r="Q54" s="232"/>
      <c r="R54" s="452"/>
      <c r="S54" s="452"/>
      <c r="T54" s="452"/>
      <c r="U54" s="452"/>
      <c r="V54" s="452"/>
      <c r="W54" s="452"/>
      <c r="X54" s="234"/>
      <c r="Y54" s="232"/>
      <c r="Z54" s="560"/>
      <c r="AA54" s="469"/>
      <c r="AB54" s="529"/>
      <c r="AC54" s="530"/>
      <c r="AD54" s="537"/>
      <c r="AE54" s="538"/>
      <c r="AF54" s="520"/>
      <c r="AG54" s="521"/>
      <c r="AH54" s="533"/>
      <c r="AI54" s="534"/>
      <c r="AJ54" s="533"/>
      <c r="AK54" s="534"/>
      <c r="AL54" s="395"/>
      <c r="AM54" s="232"/>
      <c r="AN54" s="232"/>
      <c r="AO54" s="232"/>
      <c r="AP54" s="232"/>
      <c r="AQ54" s="232"/>
      <c r="AR54" s="232"/>
      <c r="BE54" s="232"/>
      <c r="BF54" s="232"/>
      <c r="BG54" s="233"/>
      <c r="BM54" s="239" t="s">
        <v>145</v>
      </c>
      <c r="BN54" s="239" t="s">
        <v>78</v>
      </c>
      <c r="BO54" s="239" t="s">
        <v>78</v>
      </c>
      <c r="BP54" s="239" t="s">
        <v>77</v>
      </c>
      <c r="BQ54" s="239" t="s">
        <v>77</v>
      </c>
      <c r="BR54" s="239"/>
      <c r="BS54" s="239" t="s">
        <v>77</v>
      </c>
      <c r="BT54" s="239"/>
    </row>
    <row r="55" spans="1:72" ht="14.45" customHeight="1">
      <c r="A55" s="231"/>
      <c r="B55" s="232"/>
      <c r="C55" s="232"/>
      <c r="D55" s="232"/>
      <c r="E55" s="232"/>
      <c r="F55" s="232"/>
      <c r="G55" s="232"/>
      <c r="H55" s="232"/>
      <c r="I55" s="232"/>
      <c r="J55" s="243"/>
      <c r="K55" s="244"/>
      <c r="L55" s="244"/>
      <c r="M55" s="244"/>
      <c r="N55" s="244"/>
      <c r="O55" s="244"/>
      <c r="P55" s="245"/>
      <c r="Q55" s="232"/>
      <c r="R55" s="452" t="s">
        <v>832</v>
      </c>
      <c r="S55" s="452"/>
      <c r="T55" s="452"/>
      <c r="U55" s="452"/>
      <c r="V55" s="452"/>
      <c r="W55" s="452"/>
      <c r="X55" s="234"/>
      <c r="Y55" s="232"/>
      <c r="Z55" s="560"/>
      <c r="AA55" s="469">
        <v>4</v>
      </c>
      <c r="AB55" s="535" t="str">
        <f>IF(AND(AB$48=$H$66,$AA$55=$F$66),"R4","")</f>
        <v/>
      </c>
      <c r="AC55" s="536"/>
      <c r="AD55" s="518" t="str">
        <f>IF(AND(AD$48=$H$66,$AA$55=$F$66),"R4","")</f>
        <v/>
      </c>
      <c r="AE55" s="519"/>
      <c r="AF55" s="518" t="str">
        <f>IF(AND(AF$48=$H$66,$AA$55=$F$66),"R4","")</f>
        <v/>
      </c>
      <c r="AG55" s="519"/>
      <c r="AH55" s="531" t="str">
        <f>IF(AND(AH$48=$H$66,$AA$55=$F$66),"R4","")</f>
        <v/>
      </c>
      <c r="AI55" s="532"/>
      <c r="AJ55" s="531" t="str">
        <f>IF(AND(AJ$48=$H$66,$AA$55=$F$66),"R4","")</f>
        <v/>
      </c>
      <c r="AK55" s="532"/>
      <c r="AL55" s="395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3"/>
    </row>
    <row r="56" spans="1:72" ht="14.45" customHeight="1">
      <c r="A56" s="231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560"/>
      <c r="AA56" s="469"/>
      <c r="AB56" s="537"/>
      <c r="AC56" s="538"/>
      <c r="AD56" s="520"/>
      <c r="AE56" s="521"/>
      <c r="AF56" s="520"/>
      <c r="AG56" s="521"/>
      <c r="AH56" s="533"/>
      <c r="AI56" s="534"/>
      <c r="AJ56" s="533"/>
      <c r="AK56" s="534"/>
      <c r="AL56" s="395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3"/>
    </row>
    <row r="57" spans="1:72" ht="15.75" customHeight="1">
      <c r="A57" s="557" t="s">
        <v>350</v>
      </c>
      <c r="B57" s="558"/>
      <c r="C57" s="558"/>
      <c r="D57" s="558"/>
      <c r="E57" s="558"/>
      <c r="F57" s="558"/>
      <c r="G57" s="558"/>
      <c r="H57" s="558"/>
      <c r="I57" s="522" t="str">
        <f>IF($AK$13=1,"De click para determinar el impacto__","")</f>
        <v/>
      </c>
      <c r="J57" s="522"/>
      <c r="K57" s="522"/>
      <c r="L57" s="522"/>
      <c r="M57" s="522"/>
      <c r="N57" s="522"/>
      <c r="O57" s="522"/>
      <c r="P57" s="522"/>
      <c r="Q57" s="522"/>
      <c r="R57" s="522"/>
      <c r="S57" s="522"/>
      <c r="T57" s="522"/>
      <c r="U57" s="31"/>
      <c r="V57" s="31"/>
      <c r="W57" s="31"/>
      <c r="X57" s="31"/>
      <c r="Y57" s="232"/>
      <c r="Z57" s="560"/>
      <c r="AA57" s="469">
        <v>5</v>
      </c>
      <c r="AB57" s="518" t="str">
        <f>IF(AND(AB$48=$H$66,$AA$57=$F$66),"R4","")</f>
        <v/>
      </c>
      <c r="AC57" s="519"/>
      <c r="AD57" s="518" t="str">
        <f>IF(AND(AD$48=$H$66,$AA$57=$F$66),"R4","")</f>
        <v/>
      </c>
      <c r="AE57" s="519"/>
      <c r="AF57" s="531" t="str">
        <f>IF(AND(AF$48=$H$66,$AA$57=$F$66),"R4","")</f>
        <v/>
      </c>
      <c r="AG57" s="532"/>
      <c r="AH57" s="531" t="str">
        <f>IF(AND(AH$48=$H$66,$AA$57=$F$66),"R4","")</f>
        <v/>
      </c>
      <c r="AI57" s="532"/>
      <c r="AJ57" s="531" t="str">
        <f>IF(AND(AJ$48=$H$66,$AA$57=$F$66),"R4","")</f>
        <v/>
      </c>
      <c r="AK57" s="532"/>
      <c r="AL57" s="395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3"/>
    </row>
    <row r="58" spans="1:72" ht="30.75" customHeight="1">
      <c r="A58" s="231"/>
      <c r="B58" s="232"/>
      <c r="C58" s="232"/>
      <c r="D58" s="232"/>
      <c r="E58" s="232"/>
      <c r="F58" s="232"/>
      <c r="G58" s="232"/>
      <c r="H58" s="232"/>
      <c r="I58" s="444"/>
      <c r="J58" s="444"/>
      <c r="K58" s="444"/>
      <c r="L58" s="444"/>
      <c r="M58" s="444"/>
      <c r="N58" s="444"/>
      <c r="O58" s="444"/>
      <c r="P58" s="444"/>
      <c r="Q58" s="444"/>
      <c r="R58" s="444"/>
      <c r="S58" s="444"/>
      <c r="T58" s="444"/>
      <c r="U58" s="444"/>
      <c r="V58" s="444"/>
      <c r="W58" s="444"/>
      <c r="X58" s="444"/>
      <c r="Y58" s="232"/>
      <c r="Z58" s="561"/>
      <c r="AA58" s="469"/>
      <c r="AB58" s="520"/>
      <c r="AC58" s="521"/>
      <c r="AD58" s="520"/>
      <c r="AE58" s="521"/>
      <c r="AF58" s="533"/>
      <c r="AG58" s="534"/>
      <c r="AH58" s="533"/>
      <c r="AI58" s="534"/>
      <c r="AJ58" s="533"/>
      <c r="AK58" s="534"/>
      <c r="AL58" s="395"/>
      <c r="AM58" s="232"/>
      <c r="AN58" s="232"/>
      <c r="AO58" s="232"/>
      <c r="AP58" s="232"/>
      <c r="AQ58" s="232"/>
      <c r="AR58" s="232"/>
      <c r="AS58" s="234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3"/>
    </row>
    <row r="59" spans="1:72" ht="14.45" customHeight="1">
      <c r="A59" s="231"/>
      <c r="B59" s="232"/>
      <c r="C59" s="232"/>
      <c r="D59" s="232"/>
      <c r="E59" s="232"/>
      <c r="F59" s="232"/>
      <c r="G59" s="232"/>
      <c r="H59" s="232"/>
      <c r="I59" s="214"/>
      <c r="J59" s="214"/>
      <c r="K59" s="214"/>
      <c r="L59" s="214"/>
      <c r="M59" s="214"/>
      <c r="N59" s="214"/>
      <c r="O59" s="214"/>
      <c r="P59" s="214"/>
      <c r="Q59" s="247"/>
      <c r="R59" s="517"/>
      <c r="S59" s="517"/>
      <c r="T59" s="517"/>
      <c r="U59" s="517"/>
      <c r="V59" s="517"/>
      <c r="W59" s="517"/>
      <c r="X59" s="234"/>
      <c r="Y59" s="232"/>
      <c r="Z59" s="248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3"/>
    </row>
    <row r="60" spans="1:72" ht="14.45" customHeight="1">
      <c r="A60" s="231"/>
      <c r="B60" s="232"/>
      <c r="C60" s="232"/>
      <c r="D60" s="232"/>
      <c r="E60" s="232"/>
      <c r="F60" s="232"/>
      <c r="G60" s="232"/>
      <c r="H60" s="232"/>
      <c r="I60" s="214"/>
      <c r="J60" s="214"/>
      <c r="K60" s="214"/>
      <c r="L60" s="214"/>
      <c r="M60" s="214"/>
      <c r="N60" s="214"/>
      <c r="O60" s="214"/>
      <c r="P60" s="214"/>
      <c r="Q60" s="247"/>
      <c r="R60" s="383"/>
      <c r="S60" s="383"/>
      <c r="T60" s="383"/>
      <c r="U60" s="383"/>
      <c r="V60" s="383"/>
      <c r="W60" s="383"/>
      <c r="X60" s="234"/>
      <c r="Y60" s="232"/>
      <c r="Z60" s="248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3"/>
    </row>
    <row r="61" spans="1:72" ht="14.45" customHeight="1">
      <c r="A61" s="231"/>
      <c r="B61" s="232"/>
      <c r="C61" s="232"/>
      <c r="D61" s="555" t="s">
        <v>502</v>
      </c>
      <c r="E61" s="555"/>
      <c r="F61" s="555"/>
      <c r="G61" s="555"/>
      <c r="H61" s="555"/>
      <c r="I61" s="555"/>
      <c r="J61" s="214"/>
      <c r="K61" s="214"/>
      <c r="L61" s="214"/>
      <c r="M61" s="214"/>
      <c r="N61" s="214"/>
      <c r="O61" s="214"/>
      <c r="P61" s="214"/>
      <c r="Q61" s="247"/>
      <c r="R61" s="383"/>
      <c r="S61" s="383"/>
      <c r="T61" s="383"/>
      <c r="U61" s="383"/>
      <c r="V61" s="383"/>
      <c r="W61" s="383"/>
      <c r="X61" s="234"/>
      <c r="Y61" s="232"/>
      <c r="Z61" s="248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3"/>
    </row>
    <row r="62" spans="1:72" ht="14.45" customHeight="1">
      <c r="A62" s="231"/>
      <c r="B62" s="232"/>
      <c r="C62" s="232"/>
      <c r="D62" s="232"/>
      <c r="E62" s="232"/>
      <c r="F62" s="232"/>
      <c r="G62" s="232"/>
      <c r="H62" s="232"/>
      <c r="I62" s="232"/>
      <c r="J62" s="250"/>
      <c r="K62" s="251"/>
      <c r="L62" s="251"/>
      <c r="M62" s="251"/>
      <c r="N62" s="251"/>
      <c r="O62" s="251"/>
      <c r="P62" s="252"/>
      <c r="Q62" s="234"/>
      <c r="R62" s="513"/>
      <c r="S62" s="513"/>
      <c r="T62" s="513"/>
      <c r="U62" s="513"/>
      <c r="V62" s="513"/>
      <c r="W62" s="513"/>
      <c r="X62" s="234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3"/>
    </row>
    <row r="63" spans="1:72" ht="14.45" customHeight="1">
      <c r="A63" s="231"/>
      <c r="B63" s="232"/>
      <c r="C63" s="232"/>
      <c r="D63" s="232"/>
      <c r="E63" s="232"/>
      <c r="F63" s="232"/>
      <c r="G63" s="232"/>
      <c r="H63" s="232"/>
      <c r="I63" s="232"/>
      <c r="J63" s="514" t="str">
        <f>IF(AK13=1,Enc_Imp_Corrupción!G25,BO47)</f>
        <v/>
      </c>
      <c r="K63" s="515"/>
      <c r="L63" s="515"/>
      <c r="M63" s="515"/>
      <c r="N63" s="515"/>
      <c r="O63" s="515"/>
      <c r="P63" s="516"/>
      <c r="Q63" s="232"/>
      <c r="R63" s="513"/>
      <c r="S63" s="513"/>
      <c r="T63" s="513"/>
      <c r="U63" s="513"/>
      <c r="V63" s="513"/>
      <c r="W63" s="513"/>
      <c r="X63" s="232"/>
      <c r="Y63" s="232"/>
      <c r="Z63" s="253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3"/>
    </row>
    <row r="64" spans="1:72">
      <c r="A64" s="231"/>
      <c r="B64" s="232"/>
      <c r="C64" s="232"/>
      <c r="D64" s="232"/>
      <c r="E64" s="215"/>
      <c r="F64" s="215"/>
      <c r="G64" s="215"/>
      <c r="H64" s="215"/>
      <c r="I64" s="232"/>
      <c r="J64" s="254"/>
      <c r="K64" s="249"/>
      <c r="L64" s="249"/>
      <c r="M64" s="249"/>
      <c r="N64" s="249"/>
      <c r="O64" s="249"/>
      <c r="P64" s="255"/>
      <c r="Q64" s="232"/>
      <c r="R64" s="513"/>
      <c r="S64" s="513"/>
      <c r="T64" s="513"/>
      <c r="U64" s="513"/>
      <c r="V64" s="513"/>
      <c r="W64" s="513"/>
      <c r="X64" s="232"/>
      <c r="Y64" s="232"/>
      <c r="Z64" s="253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3"/>
    </row>
    <row r="65" spans="1:72">
      <c r="A65" s="231"/>
      <c r="B65" s="232"/>
      <c r="C65" s="232"/>
      <c r="D65" s="232"/>
      <c r="E65" s="232"/>
      <c r="F65" s="573" t="s">
        <v>68</v>
      </c>
      <c r="G65" s="573"/>
      <c r="H65" s="573" t="s">
        <v>69</v>
      </c>
      <c r="I65" s="573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53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3"/>
    </row>
    <row r="66" spans="1:72">
      <c r="A66" s="231"/>
      <c r="B66" s="232"/>
      <c r="C66" s="232"/>
      <c r="D66" s="232"/>
      <c r="E66" s="232"/>
      <c r="F66" s="350" t="str">
        <f>BN46</f>
        <v/>
      </c>
      <c r="G66" s="350"/>
      <c r="H66" s="350" t="str">
        <f>BN47</f>
        <v/>
      </c>
      <c r="I66" s="350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53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3"/>
    </row>
    <row r="67" spans="1:72" ht="15.75" thickBot="1">
      <c r="A67" s="231"/>
      <c r="B67" s="232"/>
      <c r="C67" s="232"/>
      <c r="D67" s="232"/>
      <c r="E67" s="232"/>
      <c r="F67" s="234"/>
      <c r="G67" s="234"/>
      <c r="H67" s="234"/>
      <c r="I67" s="234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53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3"/>
    </row>
    <row r="68" spans="1:72" ht="32.450000000000003" customHeight="1" thickBot="1">
      <c r="A68" s="433" t="s">
        <v>851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434"/>
      <c r="S68" s="434"/>
      <c r="T68" s="434"/>
      <c r="U68" s="434"/>
      <c r="V68" s="434"/>
      <c r="W68" s="434"/>
      <c r="X68" s="434"/>
      <c r="Y68" s="434"/>
      <c r="Z68" s="434"/>
      <c r="AA68" s="434"/>
      <c r="AB68" s="434"/>
      <c r="AC68" s="434"/>
      <c r="AD68" s="434"/>
      <c r="AE68" s="434"/>
      <c r="AF68" s="434"/>
      <c r="AG68" s="434"/>
      <c r="AH68" s="434"/>
      <c r="AI68" s="434"/>
      <c r="AJ68" s="434"/>
      <c r="AK68" s="434"/>
      <c r="AL68" s="434"/>
      <c r="AM68" s="434"/>
      <c r="AN68" s="434"/>
      <c r="AO68" s="434"/>
      <c r="AP68" s="434"/>
      <c r="AQ68" s="434"/>
      <c r="AR68" s="434"/>
      <c r="AS68" s="434"/>
      <c r="AT68" s="434"/>
      <c r="AU68" s="434"/>
      <c r="AV68" s="434"/>
      <c r="AW68" s="434"/>
      <c r="AX68" s="434"/>
      <c r="AY68" s="434"/>
      <c r="AZ68" s="434"/>
      <c r="BA68" s="434"/>
      <c r="BB68" s="434"/>
      <c r="BC68" s="434"/>
      <c r="BD68" s="434"/>
      <c r="BE68" s="434"/>
      <c r="BF68" s="434"/>
      <c r="BG68" s="435"/>
      <c r="BN68" s="238"/>
      <c r="BO68" s="238"/>
      <c r="BP68" s="238"/>
      <c r="BQ68" s="238"/>
      <c r="BR68" s="238"/>
      <c r="BS68" s="238"/>
      <c r="BT68" s="238"/>
    </row>
    <row r="69" spans="1:72">
      <c r="A69" s="231"/>
      <c r="B69" s="232"/>
      <c r="C69" s="232"/>
      <c r="D69" s="232"/>
      <c r="E69" s="232"/>
      <c r="F69" s="234"/>
      <c r="G69" s="234"/>
      <c r="H69" s="234"/>
      <c r="I69" s="234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53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3"/>
    </row>
    <row r="70" spans="1:72">
      <c r="A70" s="231"/>
      <c r="B70" s="232"/>
      <c r="C70" s="232"/>
      <c r="D70" s="232"/>
      <c r="E70" s="232"/>
      <c r="F70" s="234"/>
      <c r="G70" s="234"/>
      <c r="H70" s="234"/>
      <c r="I70" s="234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53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3"/>
    </row>
    <row r="71" spans="1:72">
      <c r="A71" s="231"/>
      <c r="B71" s="232"/>
      <c r="C71" s="232"/>
      <c r="D71" s="250"/>
      <c r="E71" s="251"/>
      <c r="F71" s="251"/>
      <c r="G71" s="251"/>
      <c r="H71" s="251"/>
      <c r="I71" s="251"/>
      <c r="J71" s="251"/>
      <c r="K71" s="251"/>
      <c r="L71" s="251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2"/>
      <c r="BE71" s="232"/>
      <c r="BF71" s="232"/>
      <c r="BG71" s="233"/>
    </row>
    <row r="72" spans="1:72" ht="14.45" customHeight="1">
      <c r="A72" s="231"/>
      <c r="B72" s="232"/>
      <c r="C72" s="232"/>
      <c r="D72" s="240"/>
      <c r="E72" s="232"/>
      <c r="F72" s="232"/>
      <c r="G72" s="232"/>
      <c r="H72" s="232"/>
      <c r="I72" s="232"/>
      <c r="J72" s="232"/>
      <c r="K72" s="232"/>
      <c r="L72" s="232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70"/>
      <c r="BE72" s="232"/>
      <c r="BF72" s="232"/>
      <c r="BG72" s="233"/>
    </row>
    <row r="73" spans="1:72" ht="22.5" customHeight="1">
      <c r="A73" s="231"/>
      <c r="B73" s="232"/>
      <c r="C73" s="232"/>
      <c r="D73" s="240"/>
      <c r="E73" s="232"/>
      <c r="F73" s="232"/>
      <c r="G73" s="232"/>
      <c r="H73" s="232"/>
      <c r="I73" s="232"/>
      <c r="J73" s="578" t="s">
        <v>831</v>
      </c>
      <c r="K73" s="578"/>
      <c r="L73" s="578"/>
      <c r="M73" s="578"/>
      <c r="N73" s="578"/>
      <c r="O73" s="578"/>
      <c r="P73" s="578"/>
      <c r="Q73" s="578"/>
      <c r="R73" s="578"/>
      <c r="S73" s="232"/>
      <c r="T73" s="232"/>
      <c r="U73" s="232"/>
      <c r="V73" s="232"/>
      <c r="W73" s="579"/>
      <c r="X73" s="580"/>
      <c r="Y73" s="580"/>
      <c r="Z73" s="580"/>
      <c r="AA73" s="580"/>
      <c r="AB73" s="580"/>
      <c r="AC73" s="580"/>
      <c r="AD73" s="580"/>
      <c r="AE73" s="580"/>
      <c r="AF73" s="581"/>
      <c r="AG73" s="234"/>
      <c r="AH73" s="234"/>
      <c r="AI73" s="234"/>
      <c r="AJ73" s="221"/>
      <c r="AK73" s="234"/>
      <c r="AL73" s="234"/>
      <c r="AM73" s="234"/>
      <c r="AN73" s="234"/>
      <c r="AO73" s="234"/>
      <c r="AP73" s="234"/>
      <c r="AQ73" s="234"/>
      <c r="AR73" s="234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70"/>
      <c r="BE73" s="232"/>
      <c r="BF73" s="232"/>
      <c r="BG73" s="233"/>
    </row>
    <row r="74" spans="1:72">
      <c r="A74" s="231"/>
      <c r="B74" s="232"/>
      <c r="C74" s="232"/>
      <c r="D74" s="240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4"/>
      <c r="S74" s="234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2"/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  <c r="BD74" s="270"/>
      <c r="BE74" s="232"/>
      <c r="BF74" s="232"/>
      <c r="BG74" s="233"/>
    </row>
    <row r="75" spans="1:72">
      <c r="A75" s="231"/>
      <c r="B75" s="232"/>
      <c r="C75" s="232"/>
      <c r="D75" s="240"/>
      <c r="E75" s="232"/>
      <c r="F75" s="232"/>
      <c r="G75" s="232"/>
      <c r="H75" s="232"/>
      <c r="I75" s="232"/>
      <c r="J75" s="232"/>
      <c r="K75" s="232"/>
      <c r="L75" s="232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4"/>
      <c r="AO75" s="234"/>
      <c r="AP75" s="234"/>
      <c r="AQ75" s="234"/>
      <c r="AR75" s="234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  <c r="BC75" s="232"/>
      <c r="BD75" s="270"/>
      <c r="BE75" s="232"/>
      <c r="BF75" s="232"/>
      <c r="BG75" s="233"/>
    </row>
    <row r="76" spans="1:72" ht="19.899999999999999" customHeight="1">
      <c r="A76" s="231"/>
      <c r="B76" s="232"/>
      <c r="C76" s="232"/>
      <c r="D76" s="254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  <c r="BD76" s="255"/>
      <c r="BE76" s="232"/>
      <c r="BF76" s="232"/>
      <c r="BG76" s="233"/>
    </row>
    <row r="77" spans="1:72">
      <c r="A77" s="231"/>
      <c r="B77" s="232"/>
      <c r="C77" s="232"/>
      <c r="D77" s="232"/>
      <c r="E77" s="232"/>
      <c r="F77" s="234"/>
      <c r="G77" s="234"/>
      <c r="H77" s="234"/>
      <c r="I77" s="234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53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3"/>
    </row>
    <row r="78" spans="1:72" ht="15.75" thickBot="1">
      <c r="A78" s="256"/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8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  <c r="AP78" s="257"/>
      <c r="AQ78" s="257"/>
      <c r="AR78" s="257"/>
      <c r="AS78" s="257"/>
      <c r="AT78" s="257"/>
      <c r="AU78" s="257"/>
      <c r="AV78" s="257"/>
      <c r="AW78" s="257"/>
      <c r="AX78" s="257"/>
      <c r="AY78" s="257"/>
      <c r="AZ78" s="257"/>
      <c r="BA78" s="257"/>
      <c r="BB78" s="257"/>
      <c r="BC78" s="257"/>
      <c r="BD78" s="257"/>
      <c r="BE78" s="257"/>
      <c r="BF78" s="257"/>
      <c r="BG78" s="259"/>
    </row>
    <row r="79" spans="1:72" ht="32.450000000000003" customHeight="1" thickBot="1">
      <c r="A79" s="433" t="s">
        <v>786</v>
      </c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Q79" s="434"/>
      <c r="R79" s="434"/>
      <c r="S79" s="434"/>
      <c r="T79" s="434"/>
      <c r="U79" s="434"/>
      <c r="V79" s="434"/>
      <c r="W79" s="434"/>
      <c r="X79" s="434"/>
      <c r="Y79" s="434"/>
      <c r="Z79" s="434"/>
      <c r="AA79" s="434"/>
      <c r="AB79" s="434"/>
      <c r="AC79" s="434"/>
      <c r="AD79" s="434"/>
      <c r="AE79" s="434"/>
      <c r="AF79" s="434"/>
      <c r="AG79" s="434"/>
      <c r="AH79" s="434"/>
      <c r="AI79" s="434"/>
      <c r="AJ79" s="434"/>
      <c r="AK79" s="434"/>
      <c r="AL79" s="434"/>
      <c r="AM79" s="434"/>
      <c r="AN79" s="434"/>
      <c r="AO79" s="434"/>
      <c r="AP79" s="434"/>
      <c r="AQ79" s="434"/>
      <c r="AR79" s="434"/>
      <c r="AS79" s="434"/>
      <c r="AT79" s="434"/>
      <c r="AU79" s="434"/>
      <c r="AV79" s="434"/>
      <c r="AW79" s="434"/>
      <c r="AX79" s="434"/>
      <c r="AY79" s="434"/>
      <c r="AZ79" s="434"/>
      <c r="BA79" s="434"/>
      <c r="BB79" s="434"/>
      <c r="BC79" s="434"/>
      <c r="BD79" s="434"/>
      <c r="BE79" s="434"/>
      <c r="BF79" s="434"/>
      <c r="BG79" s="435"/>
      <c r="BN79" s="238"/>
      <c r="BO79" s="238"/>
      <c r="BP79" s="238"/>
      <c r="BQ79" s="238"/>
      <c r="BR79" s="238"/>
      <c r="BS79" s="238"/>
      <c r="BT79" s="238"/>
    </row>
    <row r="80" spans="1:72">
      <c r="A80" s="231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53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2"/>
      <c r="BE80" s="232"/>
      <c r="BF80" s="232"/>
      <c r="BG80" s="233"/>
    </row>
    <row r="81" spans="1:83" s="357" customFormat="1" ht="246.75" customHeight="1">
      <c r="A81" s="351"/>
      <c r="B81" s="507" t="s">
        <v>824</v>
      </c>
      <c r="C81" s="508"/>
      <c r="D81" s="508"/>
      <c r="E81" s="508"/>
      <c r="F81" s="508"/>
      <c r="G81" s="508"/>
      <c r="H81" s="508"/>
      <c r="I81" s="509"/>
      <c r="J81" s="510" t="s">
        <v>839</v>
      </c>
      <c r="K81" s="511"/>
      <c r="L81" s="511"/>
      <c r="M81" s="511"/>
      <c r="N81" s="511"/>
      <c r="O81" s="511"/>
      <c r="P81" s="511"/>
      <c r="Q81" s="511"/>
      <c r="R81" s="511"/>
      <c r="S81" s="511"/>
      <c r="T81" s="511"/>
      <c r="U81" s="511"/>
      <c r="V81" s="511"/>
      <c r="W81" s="512"/>
      <c r="X81" s="506" t="s">
        <v>774</v>
      </c>
      <c r="Y81" s="506"/>
      <c r="Z81" s="506" t="s">
        <v>775</v>
      </c>
      <c r="AA81" s="506"/>
      <c r="AB81" s="506" t="s">
        <v>776</v>
      </c>
      <c r="AC81" s="506"/>
      <c r="AD81" s="506" t="s">
        <v>777</v>
      </c>
      <c r="AE81" s="506"/>
      <c r="AF81" s="506" t="s">
        <v>778</v>
      </c>
      <c r="AG81" s="506"/>
      <c r="AH81" s="506" t="s">
        <v>779</v>
      </c>
      <c r="AI81" s="506"/>
      <c r="AJ81" s="437" t="s">
        <v>780</v>
      </c>
      <c r="AK81" s="437"/>
      <c r="AL81" s="382" t="s">
        <v>784</v>
      </c>
      <c r="AM81" s="352" t="s">
        <v>781</v>
      </c>
      <c r="AN81" s="382" t="s">
        <v>855</v>
      </c>
      <c r="AO81" s="352" t="s">
        <v>785</v>
      </c>
      <c r="AP81" s="352" t="s">
        <v>843</v>
      </c>
      <c r="AQ81" s="352" t="s">
        <v>840</v>
      </c>
      <c r="AR81" s="355"/>
      <c r="AS81" s="355"/>
      <c r="AT81" s="355"/>
      <c r="AU81" s="354"/>
      <c r="AV81" s="354"/>
      <c r="AW81" s="354"/>
      <c r="AX81" s="354"/>
      <c r="AY81" s="354"/>
      <c r="AZ81" s="354"/>
      <c r="BA81" s="354"/>
      <c r="BB81" s="354"/>
      <c r="BC81" s="354"/>
      <c r="BD81" s="354"/>
      <c r="BE81" s="355"/>
      <c r="BF81" s="355"/>
      <c r="BG81" s="356"/>
      <c r="BK81" s="333" t="s">
        <v>815</v>
      </c>
      <c r="BL81" s="333" t="s">
        <v>266</v>
      </c>
      <c r="BM81" s="333" t="s">
        <v>266</v>
      </c>
      <c r="BN81" s="333" t="s">
        <v>816</v>
      </c>
      <c r="BO81" s="333" t="s">
        <v>817</v>
      </c>
      <c r="BP81" s="333" t="s">
        <v>818</v>
      </c>
      <c r="BQ81" s="333" t="s">
        <v>819</v>
      </c>
      <c r="BR81" s="333" t="s">
        <v>784</v>
      </c>
      <c r="BS81" s="334" t="s">
        <v>821</v>
      </c>
      <c r="BT81" s="334" t="s">
        <v>781</v>
      </c>
      <c r="BU81" s="333" t="s">
        <v>820</v>
      </c>
      <c r="BV81" s="333" t="s">
        <v>822</v>
      </c>
      <c r="BW81" s="333" t="s">
        <v>822</v>
      </c>
      <c r="BX81" s="333" t="s">
        <v>844</v>
      </c>
      <c r="BY81" s="355"/>
      <c r="BZ81" s="332"/>
      <c r="CA81" s="355"/>
      <c r="CB81" s="332"/>
      <c r="CC81" s="355"/>
      <c r="CD81" s="332"/>
      <c r="CE81" s="332"/>
    </row>
    <row r="82" spans="1:83" ht="24.95" customHeight="1">
      <c r="A82" s="231"/>
      <c r="B82" s="436">
        <v>1</v>
      </c>
      <c r="C82" s="439" t="s">
        <v>521</v>
      </c>
      <c r="D82" s="440"/>
      <c r="E82" s="440"/>
      <c r="F82" s="441"/>
      <c r="G82" s="441"/>
      <c r="H82" s="441"/>
      <c r="I82" s="442"/>
      <c r="J82" s="459"/>
      <c r="K82" s="460"/>
      <c r="L82" s="460"/>
      <c r="M82" s="460"/>
      <c r="N82" s="460"/>
      <c r="O82" s="460"/>
      <c r="P82" s="460"/>
      <c r="Q82" s="460"/>
      <c r="R82" s="460"/>
      <c r="S82" s="460"/>
      <c r="T82" s="460"/>
      <c r="U82" s="460"/>
      <c r="V82" s="460"/>
      <c r="W82" s="461"/>
      <c r="X82" s="438"/>
      <c r="Y82" s="438"/>
      <c r="Z82" s="438"/>
      <c r="AA82" s="438"/>
      <c r="AB82" s="438"/>
      <c r="AC82" s="438"/>
      <c r="AD82" s="438"/>
      <c r="AE82" s="438"/>
      <c r="AF82" s="438"/>
      <c r="AG82" s="438"/>
      <c r="AH82" s="438"/>
      <c r="AI82" s="438"/>
      <c r="AJ82" s="438"/>
      <c r="AK82" s="438"/>
      <c r="AL82" s="438"/>
      <c r="AM82" s="430" t="str">
        <f>IF(J82&lt;&gt;"",BT82,"")</f>
        <v/>
      </c>
      <c r="AN82" s="438"/>
      <c r="AO82" s="430" t="str">
        <f>BU82</f>
        <v/>
      </c>
      <c r="AP82" s="430" t="str">
        <f>BW82</f>
        <v/>
      </c>
      <c r="AQ82" s="430" t="str">
        <f>(IF(COUNTA(J82:S93)&lt;&gt;0,CONCATENATE(IF(AND(BV87&gt;=90,BV87&lt;=100),Datos!AR2,IF(AND(BV87&gt;=50,BV87&lt;=89),Datos!AR3,IF(BV87&lt;50,Datos!AR4,"")))," (",BV87,")",),""))</f>
        <v/>
      </c>
      <c r="AR82" s="232"/>
      <c r="AS82" s="232"/>
      <c r="AT82" s="232"/>
      <c r="AU82" s="329"/>
      <c r="AV82" s="329"/>
      <c r="AW82" s="329"/>
      <c r="AX82" s="329"/>
      <c r="AY82" s="329"/>
      <c r="AZ82" s="329"/>
      <c r="BA82" s="329"/>
      <c r="BB82" s="329"/>
      <c r="BC82" s="329"/>
      <c r="BD82" s="329"/>
      <c r="BE82" s="232"/>
      <c r="BF82" s="232"/>
      <c r="BG82" s="233"/>
      <c r="BK82" s="331">
        <f>IF(X82=Datos!$AJ$2,10,0)</f>
        <v>0</v>
      </c>
      <c r="BL82" s="331">
        <f>IF(Z82=Datos!$AK$2,10,0)</f>
        <v>0</v>
      </c>
      <c r="BM82" s="331">
        <f>IF(AB82=Datos!$AL$2,10,0)</f>
        <v>0</v>
      </c>
      <c r="BN82" s="331">
        <f>IF(AD82=Datos!AM$2,15,0)</f>
        <v>0</v>
      </c>
      <c r="BO82" s="335">
        <f>IF($AF82=Datos!$AN$2,15,IF($AF82=Datos!$AN$3,10,0))</f>
        <v>0</v>
      </c>
      <c r="BP82" s="331">
        <f>IF(AH82=Datos!AO$2,15,0)</f>
        <v>0</v>
      </c>
      <c r="BQ82" s="331">
        <f>IF(AJ82=Datos!$AP$2,15,0)</f>
        <v>0</v>
      </c>
      <c r="BR82" s="335">
        <f>IF($AL82=Datos!$AQ$2,10,IF($AL82=Datos!$AQ$3,5,0))</f>
        <v>0</v>
      </c>
      <c r="BS82" s="331">
        <f>SUM(BK82:BR82)</f>
        <v>0</v>
      </c>
      <c r="BT82" s="331" t="str">
        <f>IF(J82&lt;&gt;"",IF(BS82&gt;=90,Datos!AR$2,IF(AND(BS82&gt;=80,BS82&lt;=89),Datos!AR$3,Datos!AR$4)),"")</f>
        <v/>
      </c>
      <c r="BU82" s="331" t="str">
        <f>IF(AN82&lt;&gt;"",VLOOKUP(AN82,Datos!AV:AW,2,0),"")</f>
        <v/>
      </c>
      <c r="BV82" s="378" t="str">
        <f>IF(AND(BU82&lt;&gt;"",BT82&lt;&gt;""),INDEX($BN$88:$BQ$91,MATCH(BT82,$BN$88:$BN$91,0),MATCH(BU82,$BN$88:$BQ$88,0)),"")</f>
        <v/>
      </c>
      <c r="BW82" s="239" t="str">
        <f>IF(BV82=100,"Fuerte",IF(BV82=50,"Moderado",IF(BV82=0,"Débil","")))</f>
        <v/>
      </c>
      <c r="BX82" s="427" t="str">
        <f>IF(COUNTA(J82:S93)&lt;&gt;0,IF(AND(BV87&gt;=90,BV87&lt;=100),Datos!AR2,IF(AND(BV87&gt;49,BV87&lt;90),Datos!AR3,IF(BV87&lt;50,Datos!AR4,""))),"sin controles")</f>
        <v>sin controles</v>
      </c>
    </row>
    <row r="83" spans="1:83" ht="24.95" customHeight="1">
      <c r="A83" s="231"/>
      <c r="B83" s="436"/>
      <c r="C83" s="439" t="s">
        <v>522</v>
      </c>
      <c r="D83" s="440"/>
      <c r="E83" s="440"/>
      <c r="F83" s="441"/>
      <c r="G83" s="441"/>
      <c r="H83" s="441"/>
      <c r="I83" s="442"/>
      <c r="J83" s="462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  <c r="V83" s="463"/>
      <c r="W83" s="464"/>
      <c r="X83" s="438"/>
      <c r="Y83" s="438"/>
      <c r="Z83" s="438"/>
      <c r="AA83" s="438"/>
      <c r="AB83" s="438"/>
      <c r="AC83" s="438"/>
      <c r="AD83" s="438"/>
      <c r="AE83" s="438"/>
      <c r="AF83" s="438"/>
      <c r="AG83" s="438"/>
      <c r="AH83" s="438"/>
      <c r="AI83" s="438"/>
      <c r="AJ83" s="438"/>
      <c r="AK83" s="438"/>
      <c r="AL83" s="438"/>
      <c r="AM83" s="431"/>
      <c r="AN83" s="438"/>
      <c r="AO83" s="431"/>
      <c r="AP83" s="431"/>
      <c r="AQ83" s="431"/>
      <c r="AR83" s="232"/>
      <c r="AS83" s="232"/>
      <c r="AT83" s="232"/>
      <c r="AU83" s="329"/>
      <c r="AV83" s="329"/>
      <c r="AW83" s="329"/>
      <c r="AX83" s="329"/>
      <c r="AY83" s="329"/>
      <c r="AZ83" s="329"/>
      <c r="BA83" s="329"/>
      <c r="BB83" s="329"/>
      <c r="BC83" s="329"/>
      <c r="BD83" s="329"/>
      <c r="BE83" s="232"/>
      <c r="BF83" s="232"/>
      <c r="BG83" s="233"/>
      <c r="BK83" s="331">
        <f>IF(X85=Datos!$AJ$2,10,0)</f>
        <v>0</v>
      </c>
      <c r="BL83" s="239">
        <f>IF(Z85=Datos!$AK$2,15,0)</f>
        <v>0</v>
      </c>
      <c r="BM83" s="239">
        <f>IF(AB85=Datos!$AL$2,15,0)</f>
        <v>0</v>
      </c>
      <c r="BN83" s="239">
        <f>IF(AD85=Datos!AM$2,15,0)</f>
        <v>0</v>
      </c>
      <c r="BO83" s="335">
        <f>IF($AF85=Datos!$AN$2,15,IF($AF85=Datos!$AN$3,10,0))</f>
        <v>0</v>
      </c>
      <c r="BP83" s="239">
        <f>IF(AH85=Datos!AO$2,15,0)</f>
        <v>0</v>
      </c>
      <c r="BQ83" s="239">
        <f>IF(AJ85=Datos!$AP$2,15,0)</f>
        <v>0</v>
      </c>
      <c r="BR83" s="335">
        <f>IF($AL85=Datos!$AQ$2,10,IF($AL85=Datos!$AQ$3,5,0))</f>
        <v>0</v>
      </c>
      <c r="BS83" s="331">
        <f t="shared" ref="BS83:BS85" si="0">SUM(BK83:BQ83)</f>
        <v>0</v>
      </c>
      <c r="BT83" s="331" t="str">
        <f>IF(J85&lt;&gt;"",IF(BS83&gt;96,Datos!AR$2,IF(AND(BS83&gt;85,BS83&lt;97),Datos!AR$3,Datos!AR$4)),"")</f>
        <v/>
      </c>
      <c r="BU83" s="331" t="str">
        <f>IF(AN85&lt;&gt;"",VLOOKUP(AN85,Datos!AV:AW,2,0),"")</f>
        <v/>
      </c>
      <c r="BV83" s="378" t="str">
        <f t="shared" ref="BV83:BV85" si="1">IF(AND(BU83&lt;&gt;"",BT83&lt;&gt;""),INDEX($BN$88:$BQ$91,MATCH(BT83,$BN$88:$BN$91,0),MATCH(BU83,$BN$88:$BQ$88,0)),"")</f>
        <v/>
      </c>
      <c r="BW83" s="239" t="str">
        <f t="shared" ref="BW83:BW85" si="2">IF(BV83=100,"Fuerte",IF(BV83=50,"Moderado",IF(BV83=0,"Débil","")))</f>
        <v/>
      </c>
      <c r="BX83" s="428"/>
    </row>
    <row r="84" spans="1:83" ht="24.95" customHeight="1">
      <c r="A84" s="231"/>
      <c r="B84" s="436"/>
      <c r="C84" s="439" t="s">
        <v>523</v>
      </c>
      <c r="D84" s="440"/>
      <c r="E84" s="440"/>
      <c r="F84" s="441"/>
      <c r="G84" s="441"/>
      <c r="H84" s="441"/>
      <c r="I84" s="442"/>
      <c r="J84" s="465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7"/>
      <c r="X84" s="438"/>
      <c r="Y84" s="438"/>
      <c r="Z84" s="438"/>
      <c r="AA84" s="438"/>
      <c r="AB84" s="438"/>
      <c r="AC84" s="438"/>
      <c r="AD84" s="438"/>
      <c r="AE84" s="438"/>
      <c r="AF84" s="438"/>
      <c r="AG84" s="438"/>
      <c r="AH84" s="438"/>
      <c r="AI84" s="438"/>
      <c r="AJ84" s="438"/>
      <c r="AK84" s="438"/>
      <c r="AL84" s="438"/>
      <c r="AM84" s="432"/>
      <c r="AN84" s="438"/>
      <c r="AO84" s="432"/>
      <c r="AP84" s="432"/>
      <c r="AQ84" s="431"/>
      <c r="AR84" s="232"/>
      <c r="AS84" s="232"/>
      <c r="AT84" s="232"/>
      <c r="AU84" s="329"/>
      <c r="AV84" s="329"/>
      <c r="AW84" s="329"/>
      <c r="AX84" s="329"/>
      <c r="AY84" s="329"/>
      <c r="AZ84" s="329"/>
      <c r="BA84" s="329"/>
      <c r="BB84" s="329"/>
      <c r="BC84" s="329"/>
      <c r="BD84" s="329"/>
      <c r="BE84" s="232"/>
      <c r="BF84" s="232"/>
      <c r="BG84" s="233"/>
      <c r="BK84" s="331">
        <f>IF(X88=Datos!$AJ$2,10,0)</f>
        <v>0</v>
      </c>
      <c r="BL84" s="239">
        <f>IF(Z88=Datos!$AK$2,15,0)</f>
        <v>0</v>
      </c>
      <c r="BM84" s="239">
        <f>IF(AB88=Datos!$AL$2,15,0)</f>
        <v>0</v>
      </c>
      <c r="BN84" s="239">
        <f>IF(AD88=Datos!AM$2,15,0)</f>
        <v>0</v>
      </c>
      <c r="BO84" s="335">
        <f>IF($AF88=Datos!$AN$2,15,IF($AF88=Datos!$AN$3,10,0))</f>
        <v>0</v>
      </c>
      <c r="BP84" s="239">
        <f>IF(AH88=Datos!AO$2,15,0)</f>
        <v>0</v>
      </c>
      <c r="BQ84" s="239">
        <f>IF(AJ88=Datos!$AP$2,15,0)</f>
        <v>0</v>
      </c>
      <c r="BR84" s="335">
        <f>IF($AL88=Datos!$AQ$2,10,IF($AL88=Datos!$AQ$3,5,0))</f>
        <v>0</v>
      </c>
      <c r="BS84" s="331">
        <f t="shared" si="0"/>
        <v>0</v>
      </c>
      <c r="BT84" s="331" t="str">
        <f>IF(J88&lt;&gt;"",IF(BS84&gt;96,Datos!AR$2,IF(AND(BS84&gt;85,BS84&lt;97),Datos!AR$3,Datos!AR$4)),"")</f>
        <v/>
      </c>
      <c r="BU84" s="331" t="str">
        <f>IF(AN88&lt;&gt;"",VLOOKUP(AN88,Datos!AV:AW,2,0),"")</f>
        <v/>
      </c>
      <c r="BV84" s="378" t="str">
        <f t="shared" si="1"/>
        <v/>
      </c>
      <c r="BW84" s="239" t="str">
        <f t="shared" si="2"/>
        <v/>
      </c>
      <c r="BX84" s="428"/>
    </row>
    <row r="85" spans="1:83" ht="24.95" customHeight="1">
      <c r="A85" s="231"/>
      <c r="B85" s="436">
        <v>2</v>
      </c>
      <c r="C85" s="439" t="s">
        <v>521</v>
      </c>
      <c r="D85" s="440"/>
      <c r="E85" s="440"/>
      <c r="F85" s="441"/>
      <c r="G85" s="441"/>
      <c r="H85" s="441"/>
      <c r="I85" s="442"/>
      <c r="J85" s="459"/>
      <c r="K85" s="460"/>
      <c r="L85" s="460"/>
      <c r="M85" s="460"/>
      <c r="N85" s="460"/>
      <c r="O85" s="460"/>
      <c r="P85" s="460"/>
      <c r="Q85" s="460"/>
      <c r="R85" s="460"/>
      <c r="S85" s="460"/>
      <c r="T85" s="460"/>
      <c r="U85" s="460"/>
      <c r="V85" s="460"/>
      <c r="W85" s="461"/>
      <c r="X85" s="438"/>
      <c r="Y85" s="438"/>
      <c r="Z85" s="438"/>
      <c r="AA85" s="438"/>
      <c r="AB85" s="438"/>
      <c r="AC85" s="438"/>
      <c r="AD85" s="438"/>
      <c r="AE85" s="438"/>
      <c r="AF85" s="438"/>
      <c r="AG85" s="438"/>
      <c r="AH85" s="438"/>
      <c r="AI85" s="438"/>
      <c r="AJ85" s="438"/>
      <c r="AK85" s="438"/>
      <c r="AL85" s="438"/>
      <c r="AM85" s="430" t="str">
        <f>IF(J85&lt;&gt;"",BT83,"")</f>
        <v/>
      </c>
      <c r="AN85" s="438"/>
      <c r="AO85" s="430" t="str">
        <f>BU83</f>
        <v/>
      </c>
      <c r="AP85" s="430" t="str">
        <f>BW83</f>
        <v/>
      </c>
      <c r="AQ85" s="431"/>
      <c r="AR85" s="232"/>
      <c r="AS85" s="232"/>
      <c r="AT85" s="232"/>
      <c r="AU85" s="329"/>
      <c r="AV85" s="329"/>
      <c r="AW85" s="329"/>
      <c r="AX85" s="329"/>
      <c r="AY85" s="329"/>
      <c r="AZ85" s="329"/>
      <c r="BA85" s="329"/>
      <c r="BB85" s="329"/>
      <c r="BC85" s="329"/>
      <c r="BD85" s="329"/>
      <c r="BE85" s="232"/>
      <c r="BF85" s="232"/>
      <c r="BG85" s="233"/>
      <c r="BK85" s="331">
        <f>IF(X91=Datos!$AJ$2,10,0)</f>
        <v>0</v>
      </c>
      <c r="BL85" s="239">
        <f>IF(Z91=Datos!$AK$2,15,0)</f>
        <v>0</v>
      </c>
      <c r="BM85" s="239">
        <f>IF(AB91=Datos!$AL$2,15,0)</f>
        <v>0</v>
      </c>
      <c r="BN85" s="239">
        <f>IF(AD91=Datos!AM$2,15,0)</f>
        <v>0</v>
      </c>
      <c r="BO85" s="335">
        <f>IF($AF91=Datos!$AN$2,15,IF($AF91=Datos!$AN$3,10,0))</f>
        <v>0</v>
      </c>
      <c r="BP85" s="239">
        <f>IF(AH91=Datos!AO$2,15,0)</f>
        <v>0</v>
      </c>
      <c r="BQ85" s="239">
        <f>IF(AJ91=Datos!$AP$2,15,0)</f>
        <v>0</v>
      </c>
      <c r="BR85" s="335">
        <f>IF($AL91=Datos!$AQ$2,10,IF($AL91=Datos!$AQ$3,5,0))</f>
        <v>0</v>
      </c>
      <c r="BS85" s="331">
        <f t="shared" si="0"/>
        <v>0</v>
      </c>
      <c r="BT85" s="331" t="str">
        <f>IF(J91&lt;&gt;"",IF(BS85&gt;96,Datos!AR$2,IF(AND(BS85&gt;85,BS85&lt;97),Datos!AR$3,Datos!AR$4)),"")</f>
        <v/>
      </c>
      <c r="BU85" s="331" t="str">
        <f>IF(AN91&lt;&gt;"",VLOOKUP(AN91,Datos!AV:AW,2,0),"")</f>
        <v/>
      </c>
      <c r="BV85" s="378" t="str">
        <f t="shared" si="1"/>
        <v/>
      </c>
      <c r="BW85" s="239" t="str">
        <f t="shared" si="2"/>
        <v/>
      </c>
      <c r="BX85" s="428"/>
    </row>
    <row r="86" spans="1:83" ht="24.95" customHeight="1">
      <c r="A86" s="231"/>
      <c r="B86" s="436"/>
      <c r="C86" s="439" t="s">
        <v>522</v>
      </c>
      <c r="D86" s="440"/>
      <c r="E86" s="440"/>
      <c r="F86" s="441"/>
      <c r="G86" s="441"/>
      <c r="H86" s="441"/>
      <c r="I86" s="442"/>
      <c r="J86" s="462"/>
      <c r="K86" s="463"/>
      <c r="L86" s="463"/>
      <c r="M86" s="463"/>
      <c r="N86" s="463"/>
      <c r="O86" s="463"/>
      <c r="P86" s="463"/>
      <c r="Q86" s="463"/>
      <c r="R86" s="463"/>
      <c r="S86" s="463"/>
      <c r="T86" s="463"/>
      <c r="U86" s="463"/>
      <c r="V86" s="463"/>
      <c r="W86" s="464"/>
      <c r="X86" s="438"/>
      <c r="Y86" s="438"/>
      <c r="Z86" s="438"/>
      <c r="AA86" s="438"/>
      <c r="AB86" s="438"/>
      <c r="AC86" s="438"/>
      <c r="AD86" s="438"/>
      <c r="AE86" s="438"/>
      <c r="AF86" s="438"/>
      <c r="AG86" s="438"/>
      <c r="AH86" s="438"/>
      <c r="AI86" s="438"/>
      <c r="AJ86" s="438"/>
      <c r="AK86" s="438"/>
      <c r="AL86" s="438"/>
      <c r="AM86" s="431"/>
      <c r="AN86" s="438"/>
      <c r="AO86" s="431"/>
      <c r="AP86" s="431"/>
      <c r="AQ86" s="431"/>
      <c r="AR86" s="232"/>
      <c r="AS86" s="232"/>
      <c r="AT86" s="232"/>
      <c r="AU86" s="329"/>
      <c r="AV86" s="329"/>
      <c r="AW86" s="329"/>
      <c r="AX86" s="329"/>
      <c r="AY86" s="329"/>
      <c r="AZ86" s="329"/>
      <c r="BA86" s="329"/>
      <c r="BB86" s="329"/>
      <c r="BC86" s="329"/>
      <c r="BD86" s="329"/>
      <c r="BE86" s="232"/>
      <c r="BF86" s="232"/>
      <c r="BG86" s="233"/>
      <c r="BK86" s="239"/>
      <c r="BL86" s="239"/>
      <c r="BM86" s="239"/>
      <c r="BN86" s="239"/>
      <c r="BO86" s="336"/>
      <c r="BP86" s="239"/>
      <c r="BQ86" s="239"/>
      <c r="BR86" s="239"/>
      <c r="BS86" s="239"/>
      <c r="BT86" s="239"/>
      <c r="BU86" s="239"/>
      <c r="BV86" s="239"/>
      <c r="BW86" s="239"/>
      <c r="BX86" s="429"/>
    </row>
    <row r="87" spans="1:83" ht="24.95" customHeight="1">
      <c r="A87" s="231"/>
      <c r="B87" s="436"/>
      <c r="C87" s="439" t="s">
        <v>523</v>
      </c>
      <c r="D87" s="440"/>
      <c r="E87" s="440"/>
      <c r="F87" s="441"/>
      <c r="G87" s="441"/>
      <c r="H87" s="441"/>
      <c r="I87" s="442"/>
      <c r="J87" s="465"/>
      <c r="K87" s="466"/>
      <c r="L87" s="466"/>
      <c r="M87" s="466"/>
      <c r="N87" s="466"/>
      <c r="O87" s="466"/>
      <c r="P87" s="466"/>
      <c r="Q87" s="466"/>
      <c r="R87" s="466"/>
      <c r="S87" s="466"/>
      <c r="T87" s="466"/>
      <c r="U87" s="466"/>
      <c r="V87" s="466"/>
      <c r="W87" s="467"/>
      <c r="X87" s="438"/>
      <c r="Y87" s="438"/>
      <c r="Z87" s="438"/>
      <c r="AA87" s="438"/>
      <c r="AB87" s="438"/>
      <c r="AC87" s="438"/>
      <c r="AD87" s="438"/>
      <c r="AE87" s="438"/>
      <c r="AF87" s="438"/>
      <c r="AG87" s="438"/>
      <c r="AH87" s="438"/>
      <c r="AI87" s="438"/>
      <c r="AJ87" s="438"/>
      <c r="AK87" s="438"/>
      <c r="AL87" s="438"/>
      <c r="AM87" s="432"/>
      <c r="AN87" s="438"/>
      <c r="AO87" s="432"/>
      <c r="AP87" s="432"/>
      <c r="AQ87" s="431"/>
      <c r="AR87" s="232"/>
      <c r="AS87" s="232"/>
      <c r="AT87" s="232"/>
      <c r="AU87" s="329"/>
      <c r="AV87" s="329"/>
      <c r="AW87" s="329"/>
      <c r="AX87" s="329"/>
      <c r="AY87" s="329"/>
      <c r="AZ87" s="329"/>
      <c r="BA87" s="329"/>
      <c r="BB87" s="329"/>
      <c r="BC87" s="329"/>
      <c r="BD87" s="329"/>
      <c r="BE87" s="232"/>
      <c r="BF87" s="232"/>
      <c r="BG87" s="233"/>
      <c r="BU87" s="239" t="s">
        <v>102</v>
      </c>
      <c r="BV87" s="239">
        <f>ROUND(IF(COUNTA(J82:S93)=0,0,SUM(BV82:BV85)/(COUNTA(J82:S93))),1)</f>
        <v>0</v>
      </c>
    </row>
    <row r="88" spans="1:83" ht="24.95" customHeight="1">
      <c r="A88" s="231"/>
      <c r="B88" s="436">
        <v>3</v>
      </c>
      <c r="C88" s="439" t="s">
        <v>521</v>
      </c>
      <c r="D88" s="440"/>
      <c r="E88" s="440"/>
      <c r="F88" s="441"/>
      <c r="G88" s="441"/>
      <c r="H88" s="441"/>
      <c r="I88" s="442"/>
      <c r="J88" s="459"/>
      <c r="K88" s="460"/>
      <c r="L88" s="460"/>
      <c r="M88" s="460"/>
      <c r="N88" s="460"/>
      <c r="O88" s="460"/>
      <c r="P88" s="460"/>
      <c r="Q88" s="460"/>
      <c r="R88" s="460"/>
      <c r="S88" s="460"/>
      <c r="T88" s="460"/>
      <c r="U88" s="460"/>
      <c r="V88" s="460"/>
      <c r="W88" s="461"/>
      <c r="X88" s="438"/>
      <c r="Y88" s="438"/>
      <c r="Z88" s="438"/>
      <c r="AA88" s="438"/>
      <c r="AB88" s="438"/>
      <c r="AC88" s="438"/>
      <c r="AD88" s="438"/>
      <c r="AE88" s="438"/>
      <c r="AF88" s="438"/>
      <c r="AG88" s="438"/>
      <c r="AH88" s="438"/>
      <c r="AI88" s="438"/>
      <c r="AJ88" s="438"/>
      <c r="AK88" s="438"/>
      <c r="AL88" s="438"/>
      <c r="AM88" s="430" t="str">
        <f>IF(J88&lt;&gt;"",BT84,"")</f>
        <v/>
      </c>
      <c r="AN88" s="438"/>
      <c r="AO88" s="430" t="str">
        <f>BU84</f>
        <v/>
      </c>
      <c r="AP88" s="430" t="str">
        <f>BW84</f>
        <v/>
      </c>
      <c r="AQ88" s="431"/>
      <c r="AR88" s="232"/>
      <c r="AS88" s="232"/>
      <c r="AT88" s="232"/>
      <c r="AU88" s="329"/>
      <c r="AV88" s="329"/>
      <c r="AW88" s="329"/>
      <c r="AX88" s="329"/>
      <c r="AY88" s="329"/>
      <c r="AZ88" s="329"/>
      <c r="BA88" s="329"/>
      <c r="BB88" s="329"/>
      <c r="BC88" s="329"/>
      <c r="BD88" s="329"/>
      <c r="BE88" s="232"/>
      <c r="BF88" s="232"/>
      <c r="BG88" s="233"/>
      <c r="BN88" s="239"/>
      <c r="BO88" s="337" t="s">
        <v>782</v>
      </c>
      <c r="BP88" s="337" t="s">
        <v>783</v>
      </c>
      <c r="BQ88" s="337" t="s">
        <v>805</v>
      </c>
      <c r="BR88" s="31"/>
    </row>
    <row r="89" spans="1:83" ht="24.95" customHeight="1">
      <c r="A89" s="231"/>
      <c r="B89" s="436"/>
      <c r="C89" s="439" t="s">
        <v>522</v>
      </c>
      <c r="D89" s="440"/>
      <c r="E89" s="440"/>
      <c r="F89" s="441"/>
      <c r="G89" s="441"/>
      <c r="H89" s="441"/>
      <c r="I89" s="442"/>
      <c r="J89" s="462"/>
      <c r="K89" s="463"/>
      <c r="L89" s="463"/>
      <c r="M89" s="463"/>
      <c r="N89" s="463"/>
      <c r="O89" s="463"/>
      <c r="P89" s="463"/>
      <c r="Q89" s="463"/>
      <c r="R89" s="463"/>
      <c r="S89" s="463"/>
      <c r="T89" s="463"/>
      <c r="U89" s="463"/>
      <c r="V89" s="463"/>
      <c r="W89" s="464"/>
      <c r="X89" s="438"/>
      <c r="Y89" s="438"/>
      <c r="Z89" s="438"/>
      <c r="AA89" s="438"/>
      <c r="AB89" s="438"/>
      <c r="AC89" s="438"/>
      <c r="AD89" s="438"/>
      <c r="AE89" s="438"/>
      <c r="AF89" s="438"/>
      <c r="AG89" s="438"/>
      <c r="AH89" s="438"/>
      <c r="AI89" s="438"/>
      <c r="AJ89" s="438"/>
      <c r="AK89" s="438"/>
      <c r="AL89" s="438"/>
      <c r="AM89" s="431"/>
      <c r="AN89" s="438"/>
      <c r="AO89" s="431"/>
      <c r="AP89" s="431"/>
      <c r="AQ89" s="431"/>
      <c r="AR89" s="232"/>
      <c r="AS89" s="232"/>
      <c r="AT89" s="232"/>
      <c r="AU89" s="329"/>
      <c r="AV89" s="329"/>
      <c r="AW89" s="329"/>
      <c r="AX89" s="329"/>
      <c r="AY89" s="329"/>
      <c r="AZ89" s="329"/>
      <c r="BA89" s="329"/>
      <c r="BB89" s="329"/>
      <c r="BC89" s="329"/>
      <c r="BD89" s="329"/>
      <c r="BE89" s="232"/>
      <c r="BF89" s="232"/>
      <c r="BG89" s="233"/>
      <c r="BN89" s="337" t="s">
        <v>782</v>
      </c>
      <c r="BO89" s="239">
        <v>100</v>
      </c>
      <c r="BP89" s="239">
        <v>50</v>
      </c>
      <c r="BQ89" s="239">
        <v>0</v>
      </c>
      <c r="BR89" s="232"/>
      <c r="BZ89" s="230" t="s">
        <v>823</v>
      </c>
    </row>
    <row r="90" spans="1:83" ht="24.95" customHeight="1">
      <c r="A90" s="231"/>
      <c r="B90" s="436"/>
      <c r="C90" s="439" t="s">
        <v>523</v>
      </c>
      <c r="D90" s="440"/>
      <c r="E90" s="440"/>
      <c r="F90" s="441"/>
      <c r="G90" s="441"/>
      <c r="H90" s="441"/>
      <c r="I90" s="442"/>
      <c r="J90" s="465"/>
      <c r="K90" s="466"/>
      <c r="L90" s="466"/>
      <c r="M90" s="466"/>
      <c r="N90" s="466"/>
      <c r="O90" s="466"/>
      <c r="P90" s="466"/>
      <c r="Q90" s="466"/>
      <c r="R90" s="466"/>
      <c r="S90" s="466"/>
      <c r="T90" s="466"/>
      <c r="U90" s="466"/>
      <c r="V90" s="466"/>
      <c r="W90" s="467"/>
      <c r="X90" s="438"/>
      <c r="Y90" s="438"/>
      <c r="Z90" s="438"/>
      <c r="AA90" s="438"/>
      <c r="AB90" s="438"/>
      <c r="AC90" s="438"/>
      <c r="AD90" s="438"/>
      <c r="AE90" s="438"/>
      <c r="AF90" s="438"/>
      <c r="AG90" s="438"/>
      <c r="AH90" s="438"/>
      <c r="AI90" s="438"/>
      <c r="AJ90" s="438"/>
      <c r="AK90" s="438"/>
      <c r="AL90" s="438"/>
      <c r="AM90" s="432"/>
      <c r="AN90" s="438"/>
      <c r="AO90" s="432"/>
      <c r="AP90" s="432"/>
      <c r="AQ90" s="431"/>
      <c r="AR90" s="232"/>
      <c r="AS90" s="232"/>
      <c r="AT90" s="232"/>
      <c r="AU90" s="329"/>
      <c r="AV90" s="329"/>
      <c r="AW90" s="329"/>
      <c r="AX90" s="329"/>
      <c r="AY90" s="329"/>
      <c r="AZ90" s="329"/>
      <c r="BA90" s="329"/>
      <c r="BB90" s="329"/>
      <c r="BC90" s="329"/>
      <c r="BD90" s="329"/>
      <c r="BE90" s="232"/>
      <c r="BF90" s="232"/>
      <c r="BG90" s="233"/>
      <c r="BN90" s="337" t="s">
        <v>783</v>
      </c>
      <c r="BO90" s="239">
        <v>50</v>
      </c>
      <c r="BP90" s="239">
        <v>50</v>
      </c>
      <c r="BQ90" s="239">
        <v>0</v>
      </c>
      <c r="BR90" s="232"/>
    </row>
    <row r="91" spans="1:83" ht="24.95" customHeight="1">
      <c r="A91" s="231"/>
      <c r="B91" s="436">
        <v>4</v>
      </c>
      <c r="C91" s="439" t="s">
        <v>521</v>
      </c>
      <c r="D91" s="440"/>
      <c r="E91" s="440"/>
      <c r="F91" s="441"/>
      <c r="G91" s="441"/>
      <c r="H91" s="441"/>
      <c r="I91" s="442"/>
      <c r="J91" s="459"/>
      <c r="K91" s="460"/>
      <c r="L91" s="460"/>
      <c r="M91" s="460"/>
      <c r="N91" s="460"/>
      <c r="O91" s="460"/>
      <c r="P91" s="460"/>
      <c r="Q91" s="460"/>
      <c r="R91" s="460"/>
      <c r="S91" s="460"/>
      <c r="T91" s="460"/>
      <c r="U91" s="460"/>
      <c r="V91" s="460"/>
      <c r="W91" s="461"/>
      <c r="X91" s="438"/>
      <c r="Y91" s="438"/>
      <c r="Z91" s="438"/>
      <c r="AA91" s="438"/>
      <c r="AB91" s="438"/>
      <c r="AC91" s="438"/>
      <c r="AD91" s="438"/>
      <c r="AE91" s="438"/>
      <c r="AF91" s="438"/>
      <c r="AG91" s="438"/>
      <c r="AH91" s="438"/>
      <c r="AI91" s="438"/>
      <c r="AJ91" s="438"/>
      <c r="AK91" s="438"/>
      <c r="AL91" s="438"/>
      <c r="AM91" s="430" t="str">
        <f>IF(J91&lt;&gt;"",BT85,"")</f>
        <v/>
      </c>
      <c r="AN91" s="438"/>
      <c r="AO91" s="430" t="str">
        <f>BU85</f>
        <v/>
      </c>
      <c r="AP91" s="430" t="str">
        <f>BW85</f>
        <v/>
      </c>
      <c r="AQ91" s="431"/>
      <c r="AR91" s="232"/>
      <c r="AS91" s="232"/>
      <c r="AT91" s="232"/>
      <c r="AU91" s="329"/>
      <c r="AV91" s="329"/>
      <c r="AW91" s="329"/>
      <c r="AX91" s="329"/>
      <c r="AY91" s="329"/>
      <c r="AZ91" s="329"/>
      <c r="BA91" s="329"/>
      <c r="BB91" s="329"/>
      <c r="BC91" s="329"/>
      <c r="BD91" s="329"/>
      <c r="BE91" s="232"/>
      <c r="BF91" s="232"/>
      <c r="BG91" s="233"/>
      <c r="BN91" s="337" t="s">
        <v>805</v>
      </c>
      <c r="BO91" s="239">
        <v>0</v>
      </c>
      <c r="BP91" s="239">
        <v>0</v>
      </c>
      <c r="BQ91" s="239">
        <v>0</v>
      </c>
      <c r="BR91" s="232"/>
    </row>
    <row r="92" spans="1:83" ht="24.95" customHeight="1">
      <c r="A92" s="231"/>
      <c r="B92" s="436"/>
      <c r="C92" s="439" t="s">
        <v>522</v>
      </c>
      <c r="D92" s="440"/>
      <c r="E92" s="440"/>
      <c r="F92" s="441"/>
      <c r="G92" s="441"/>
      <c r="H92" s="441"/>
      <c r="I92" s="442"/>
      <c r="J92" s="462"/>
      <c r="K92" s="463"/>
      <c r="L92" s="463"/>
      <c r="M92" s="463"/>
      <c r="N92" s="463"/>
      <c r="O92" s="463"/>
      <c r="P92" s="463"/>
      <c r="Q92" s="463"/>
      <c r="R92" s="463"/>
      <c r="S92" s="463"/>
      <c r="T92" s="463"/>
      <c r="U92" s="463"/>
      <c r="V92" s="463"/>
      <c r="W92" s="464"/>
      <c r="X92" s="438"/>
      <c r="Y92" s="438"/>
      <c r="Z92" s="438"/>
      <c r="AA92" s="438"/>
      <c r="AB92" s="438"/>
      <c r="AC92" s="438"/>
      <c r="AD92" s="438"/>
      <c r="AE92" s="438"/>
      <c r="AF92" s="438"/>
      <c r="AG92" s="438"/>
      <c r="AH92" s="438"/>
      <c r="AI92" s="438"/>
      <c r="AJ92" s="438"/>
      <c r="AK92" s="438"/>
      <c r="AL92" s="438"/>
      <c r="AM92" s="431"/>
      <c r="AN92" s="438"/>
      <c r="AO92" s="431"/>
      <c r="AP92" s="431"/>
      <c r="AQ92" s="431"/>
      <c r="AR92" s="232"/>
      <c r="AS92" s="232"/>
      <c r="AT92" s="232"/>
      <c r="AU92" s="329"/>
      <c r="AV92" s="329"/>
      <c r="AW92" s="329"/>
      <c r="AX92" s="329"/>
      <c r="AY92" s="329"/>
      <c r="AZ92" s="329"/>
      <c r="BA92" s="329"/>
      <c r="BB92" s="329"/>
      <c r="BC92" s="329"/>
      <c r="BD92" s="329"/>
      <c r="BE92" s="232"/>
      <c r="BF92" s="232"/>
      <c r="BG92" s="233"/>
    </row>
    <row r="93" spans="1:83" ht="24.95" customHeight="1">
      <c r="A93" s="231"/>
      <c r="B93" s="436"/>
      <c r="C93" s="439" t="s">
        <v>523</v>
      </c>
      <c r="D93" s="440"/>
      <c r="E93" s="440"/>
      <c r="F93" s="441"/>
      <c r="G93" s="441"/>
      <c r="H93" s="441"/>
      <c r="I93" s="442"/>
      <c r="J93" s="465"/>
      <c r="K93" s="466"/>
      <c r="L93" s="466"/>
      <c r="M93" s="466"/>
      <c r="N93" s="466"/>
      <c r="O93" s="466"/>
      <c r="P93" s="466"/>
      <c r="Q93" s="466"/>
      <c r="R93" s="466"/>
      <c r="S93" s="466"/>
      <c r="T93" s="466"/>
      <c r="U93" s="466"/>
      <c r="V93" s="466"/>
      <c r="W93" s="467"/>
      <c r="X93" s="438"/>
      <c r="Y93" s="438"/>
      <c r="Z93" s="438"/>
      <c r="AA93" s="438"/>
      <c r="AB93" s="438"/>
      <c r="AC93" s="438"/>
      <c r="AD93" s="438"/>
      <c r="AE93" s="438"/>
      <c r="AF93" s="438"/>
      <c r="AG93" s="438"/>
      <c r="AH93" s="438"/>
      <c r="AI93" s="438"/>
      <c r="AJ93" s="438"/>
      <c r="AK93" s="438"/>
      <c r="AL93" s="438"/>
      <c r="AM93" s="432"/>
      <c r="AN93" s="438"/>
      <c r="AO93" s="432"/>
      <c r="AP93" s="432"/>
      <c r="AQ93" s="432"/>
      <c r="AR93" s="232"/>
      <c r="AS93" s="232"/>
      <c r="AT93" s="232"/>
      <c r="AU93" s="329"/>
      <c r="AV93" s="329"/>
      <c r="AW93" s="329"/>
      <c r="AX93" s="329"/>
      <c r="AY93" s="329"/>
      <c r="AZ93" s="329"/>
      <c r="BA93" s="329"/>
      <c r="BB93" s="329"/>
      <c r="BC93" s="329"/>
      <c r="BD93" s="329"/>
      <c r="BE93" s="232"/>
      <c r="BF93" s="232"/>
      <c r="BG93" s="233"/>
    </row>
    <row r="94" spans="1:83" ht="15.75" customHeight="1">
      <c r="A94" s="231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32"/>
      <c r="BD94" s="232"/>
      <c r="BE94" s="232"/>
      <c r="BF94" s="232"/>
      <c r="BG94" s="233"/>
    </row>
    <row r="95" spans="1:83" s="357" customFormat="1" ht="270.75" customHeight="1">
      <c r="A95" s="351"/>
      <c r="B95" s="507" t="s">
        <v>824</v>
      </c>
      <c r="C95" s="508"/>
      <c r="D95" s="508"/>
      <c r="E95" s="508"/>
      <c r="F95" s="508"/>
      <c r="G95" s="508"/>
      <c r="H95" s="508"/>
      <c r="I95" s="509"/>
      <c r="J95" s="510" t="s">
        <v>857</v>
      </c>
      <c r="K95" s="511"/>
      <c r="L95" s="511"/>
      <c r="M95" s="511"/>
      <c r="N95" s="511"/>
      <c r="O95" s="511"/>
      <c r="P95" s="511"/>
      <c r="Q95" s="511"/>
      <c r="R95" s="511"/>
      <c r="S95" s="511"/>
      <c r="T95" s="511"/>
      <c r="U95" s="511"/>
      <c r="V95" s="511"/>
      <c r="W95" s="512"/>
      <c r="X95" s="506" t="s">
        <v>774</v>
      </c>
      <c r="Y95" s="506"/>
      <c r="Z95" s="506" t="s">
        <v>775</v>
      </c>
      <c r="AA95" s="506"/>
      <c r="AB95" s="506" t="s">
        <v>776</v>
      </c>
      <c r="AC95" s="506"/>
      <c r="AD95" s="506" t="s">
        <v>777</v>
      </c>
      <c r="AE95" s="506"/>
      <c r="AF95" s="506" t="s">
        <v>778</v>
      </c>
      <c r="AG95" s="506"/>
      <c r="AH95" s="506" t="s">
        <v>779</v>
      </c>
      <c r="AI95" s="506"/>
      <c r="AJ95" s="437" t="s">
        <v>780</v>
      </c>
      <c r="AK95" s="437"/>
      <c r="AL95" s="382" t="s">
        <v>784</v>
      </c>
      <c r="AM95" s="352" t="s">
        <v>781</v>
      </c>
      <c r="AN95" s="382" t="s">
        <v>855</v>
      </c>
      <c r="AO95" s="352" t="s">
        <v>785</v>
      </c>
      <c r="AP95" s="352" t="s">
        <v>843</v>
      </c>
      <c r="AQ95" s="352" t="s">
        <v>840</v>
      </c>
      <c r="AR95" s="354"/>
      <c r="AS95" s="354"/>
      <c r="AT95" s="354"/>
      <c r="AU95" s="354"/>
      <c r="AV95" s="354"/>
      <c r="AW95" s="354"/>
      <c r="AX95" s="354"/>
      <c r="AY95" s="354"/>
      <c r="AZ95" s="354"/>
      <c r="BA95" s="354"/>
      <c r="BB95" s="354"/>
      <c r="BC95" s="354"/>
      <c r="BD95" s="354"/>
      <c r="BE95" s="355"/>
      <c r="BF95" s="355"/>
      <c r="BG95" s="356"/>
      <c r="BK95" s="333" t="s">
        <v>815</v>
      </c>
      <c r="BL95" s="333" t="s">
        <v>266</v>
      </c>
      <c r="BM95" s="333" t="s">
        <v>266</v>
      </c>
      <c r="BN95" s="333" t="s">
        <v>816</v>
      </c>
      <c r="BO95" s="333" t="s">
        <v>817</v>
      </c>
      <c r="BP95" s="333" t="s">
        <v>818</v>
      </c>
      <c r="BQ95" s="333" t="s">
        <v>819</v>
      </c>
      <c r="BR95" s="333" t="s">
        <v>784</v>
      </c>
      <c r="BS95" s="334" t="s">
        <v>821</v>
      </c>
      <c r="BT95" s="334" t="s">
        <v>781</v>
      </c>
      <c r="BU95" s="333" t="s">
        <v>820</v>
      </c>
      <c r="BV95" s="333" t="s">
        <v>822</v>
      </c>
      <c r="BW95" s="333" t="s">
        <v>822</v>
      </c>
      <c r="BX95" s="333" t="s">
        <v>858</v>
      </c>
    </row>
    <row r="96" spans="1:83" ht="24.95" customHeight="1">
      <c r="A96" s="231"/>
      <c r="B96" s="436">
        <v>1</v>
      </c>
      <c r="C96" s="439" t="s">
        <v>521</v>
      </c>
      <c r="D96" s="440"/>
      <c r="E96" s="440"/>
      <c r="F96" s="441"/>
      <c r="G96" s="441"/>
      <c r="H96" s="441"/>
      <c r="I96" s="442"/>
      <c r="J96" s="459"/>
      <c r="K96" s="460"/>
      <c r="L96" s="460"/>
      <c r="M96" s="460"/>
      <c r="N96" s="460"/>
      <c r="O96" s="460"/>
      <c r="P96" s="460"/>
      <c r="Q96" s="460"/>
      <c r="R96" s="460"/>
      <c r="S96" s="460"/>
      <c r="T96" s="460"/>
      <c r="U96" s="460"/>
      <c r="V96" s="460"/>
      <c r="W96" s="461"/>
      <c r="X96" s="438"/>
      <c r="Y96" s="438"/>
      <c r="Z96" s="438"/>
      <c r="AA96" s="438"/>
      <c r="AB96" s="438"/>
      <c r="AC96" s="438"/>
      <c r="AD96" s="438"/>
      <c r="AE96" s="438"/>
      <c r="AF96" s="438"/>
      <c r="AG96" s="438"/>
      <c r="AH96" s="438"/>
      <c r="AI96" s="438"/>
      <c r="AJ96" s="438"/>
      <c r="AK96" s="438"/>
      <c r="AL96" s="438"/>
      <c r="AM96" s="430" t="str">
        <f>IF(J96&lt;&gt;"",BT96,"")</f>
        <v/>
      </c>
      <c r="AN96" s="438"/>
      <c r="AO96" s="430" t="str">
        <f>BU96</f>
        <v/>
      </c>
      <c r="AP96" s="430" t="str">
        <f>BW96</f>
        <v/>
      </c>
      <c r="AQ96" s="430" t="str">
        <f>(IF(COUNTA(J96:S107)&lt;&gt;0,CONCATENATE(IF(AND(BV101&gt;=90,BV101&lt;=100),Datos!AR2,IF(AND(BV101&gt;=50,BV101&lt;=89),Datos!AR3,IF(BV101&lt;50,Datos!AR4,"")))," (",BV101,")",),""))</f>
        <v/>
      </c>
      <c r="AR96" s="329"/>
      <c r="AS96" s="329"/>
      <c r="AT96" s="329"/>
      <c r="AU96" s="329"/>
      <c r="AV96" s="329"/>
      <c r="AW96" s="329"/>
      <c r="AX96" s="329"/>
      <c r="AY96" s="329"/>
      <c r="AZ96" s="329"/>
      <c r="BA96" s="329"/>
      <c r="BB96" s="329"/>
      <c r="BC96" s="329"/>
      <c r="BD96" s="329"/>
      <c r="BE96" s="232"/>
      <c r="BF96" s="232"/>
      <c r="BG96" s="233"/>
      <c r="BK96" s="331">
        <f>IF(X96=Datos!$AJ$2,10,0)</f>
        <v>0</v>
      </c>
      <c r="BL96" s="331">
        <f>IF(Z96=Datos!$AK$2,10,0)</f>
        <v>0</v>
      </c>
      <c r="BM96" s="331">
        <f>IF(AB96=Datos!$AL$2,10,0)</f>
        <v>0</v>
      </c>
      <c r="BN96" s="331">
        <f>IF(AD96=Datos!AM$2,15,0)</f>
        <v>0</v>
      </c>
      <c r="BO96" s="335">
        <f>IF($AF96=Datos!$AN$2,15,IF($AF96=Datos!$AN$3,10,0))</f>
        <v>0</v>
      </c>
      <c r="BP96" s="331">
        <f>IF(AH96=Datos!AO$2,15,0)</f>
        <v>0</v>
      </c>
      <c r="BQ96" s="331">
        <f>IF(AJ96=Datos!$AP$2,15,0)</f>
        <v>0</v>
      </c>
      <c r="BR96" s="335">
        <f>IF($AL96=Datos!$AQ$2,10,IF($AL96=Datos!$AQ$3,5,0))</f>
        <v>0</v>
      </c>
      <c r="BS96" s="331">
        <f>SUM(BK96:BR96)</f>
        <v>0</v>
      </c>
      <c r="BT96" s="331" t="str">
        <f>IF(J96&lt;&gt;"",IF(BS96&gt;=90,Datos!AR$2,IF(AND(BS96&gt;=80,BS96&lt;=89),Datos!AR$3,Datos!AR$4)),"")</f>
        <v/>
      </c>
      <c r="BU96" s="331" t="str">
        <f>IF(AN96&lt;&gt;"",VLOOKUP(AN96,Datos!AV:AW,2,0),"")</f>
        <v/>
      </c>
      <c r="BV96" s="378" t="str">
        <f>IF(AND(BU96&lt;&gt;"",BT96&lt;&gt;""),INDEX($BN$88:$BQ$91,MATCH(BT96,$BN$88:$BN$91,0),MATCH(BU96,$BN$88:$BQ$88,0)),"")</f>
        <v/>
      </c>
      <c r="BW96" s="239" t="str">
        <f>IF(BV96=100,"Fuerte",IF(BV96=50,"Moderado",IF(BV96=0,"Débil","")))</f>
        <v/>
      </c>
      <c r="BX96" s="427" t="str">
        <f>IF(COUNTA(J96:S107)&lt;&gt;0,IF(AND(BV101&gt;=90,BV101&lt;=100),Datos!AR2,IF(AND(BV101&gt;49,BV101&lt;90),Datos!AR3,IF(BV101&lt;50,Datos!AR4,""))),"sin controles")</f>
        <v>sin controles</v>
      </c>
    </row>
    <row r="97" spans="1:76" ht="24.95" customHeight="1">
      <c r="A97" s="231"/>
      <c r="B97" s="436"/>
      <c r="C97" s="439" t="s">
        <v>522</v>
      </c>
      <c r="D97" s="440"/>
      <c r="E97" s="440"/>
      <c r="F97" s="441"/>
      <c r="G97" s="441"/>
      <c r="H97" s="441"/>
      <c r="I97" s="442"/>
      <c r="J97" s="462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  <c r="V97" s="463"/>
      <c r="W97" s="464"/>
      <c r="X97" s="438"/>
      <c r="Y97" s="438"/>
      <c r="Z97" s="438"/>
      <c r="AA97" s="438"/>
      <c r="AB97" s="438"/>
      <c r="AC97" s="438"/>
      <c r="AD97" s="438"/>
      <c r="AE97" s="438"/>
      <c r="AF97" s="438"/>
      <c r="AG97" s="438"/>
      <c r="AH97" s="438"/>
      <c r="AI97" s="438"/>
      <c r="AJ97" s="438"/>
      <c r="AK97" s="438"/>
      <c r="AL97" s="438"/>
      <c r="AM97" s="431"/>
      <c r="AN97" s="438"/>
      <c r="AO97" s="431"/>
      <c r="AP97" s="431"/>
      <c r="AQ97" s="431"/>
      <c r="AR97" s="329"/>
      <c r="AS97" s="329"/>
      <c r="AT97" s="329"/>
      <c r="AU97" s="329"/>
      <c r="AV97" s="329"/>
      <c r="AW97" s="329"/>
      <c r="AX97" s="329"/>
      <c r="AY97" s="329"/>
      <c r="AZ97" s="329"/>
      <c r="BA97" s="329"/>
      <c r="BB97" s="329"/>
      <c r="BC97" s="329"/>
      <c r="BD97" s="329"/>
      <c r="BE97" s="232"/>
      <c r="BF97" s="232"/>
      <c r="BG97" s="233"/>
      <c r="BK97" s="331">
        <f>IF(X99=Datos!$AJ$2,10,0)</f>
        <v>0</v>
      </c>
      <c r="BL97" s="239">
        <f>IF(Z99=Datos!$AK$2,15,0)</f>
        <v>0</v>
      </c>
      <c r="BM97" s="239">
        <f>IF(AB99=Datos!$AL$2,15,0)</f>
        <v>0</v>
      </c>
      <c r="BN97" s="239">
        <f>IF(AD99=Datos!AM$2,15,0)</f>
        <v>0</v>
      </c>
      <c r="BO97" s="335">
        <f>IF($AF99=Datos!$AN$2,15,IF($AF99=Datos!$AN$3,10,0))</f>
        <v>0</v>
      </c>
      <c r="BP97" s="239">
        <f>IF(AH99=Datos!AO$2,15,0)</f>
        <v>0</v>
      </c>
      <c r="BQ97" s="239">
        <f>IF(AJ99=Datos!$AP$2,15,0)</f>
        <v>0</v>
      </c>
      <c r="BR97" s="335">
        <f>IF($AL99=Datos!$AQ$2,10,IF($AL99=Datos!$AQ$3,5,0))</f>
        <v>0</v>
      </c>
      <c r="BS97" s="331">
        <f t="shared" ref="BS97:BS99" si="3">SUM(BK97:BQ97)</f>
        <v>0</v>
      </c>
      <c r="BT97" s="331" t="str">
        <f>IF(J99&lt;&gt;"",IF(BS97&gt;96,Datos!AR$2,IF(AND(BS97&gt;85,BS97&lt;97),Datos!AR$3,Datos!AR$4)),"")</f>
        <v/>
      </c>
      <c r="BU97" s="331" t="str">
        <f>IF(AN99&lt;&gt;"",VLOOKUP(AN99,Datos!AV:AW,2,0),"")</f>
        <v/>
      </c>
      <c r="BV97" s="378" t="str">
        <f t="shared" ref="BV97:BV99" si="4">IF(AND(BU97&lt;&gt;"",BT97&lt;&gt;""),INDEX($BN$88:$BQ$91,MATCH(BT97,$BN$88:$BN$91,0),MATCH(BU97,$BN$88:$BQ$88,0)),"")</f>
        <v/>
      </c>
      <c r="BW97" s="239" t="str">
        <f t="shared" ref="BW97:BW99" si="5">IF(BV97=100,"Fuerte",IF(BV97=50,"Moderado",IF(BV97=0,"Débil","")))</f>
        <v/>
      </c>
      <c r="BX97" s="428"/>
    </row>
    <row r="98" spans="1:76" ht="24.95" customHeight="1">
      <c r="A98" s="231"/>
      <c r="B98" s="436"/>
      <c r="C98" s="439" t="s">
        <v>523</v>
      </c>
      <c r="D98" s="440"/>
      <c r="E98" s="440"/>
      <c r="F98" s="441"/>
      <c r="G98" s="441"/>
      <c r="H98" s="441"/>
      <c r="I98" s="442"/>
      <c r="J98" s="465"/>
      <c r="K98" s="466"/>
      <c r="L98" s="466"/>
      <c r="M98" s="466"/>
      <c r="N98" s="466"/>
      <c r="O98" s="466"/>
      <c r="P98" s="466"/>
      <c r="Q98" s="466"/>
      <c r="R98" s="466"/>
      <c r="S98" s="466"/>
      <c r="T98" s="466"/>
      <c r="U98" s="466"/>
      <c r="V98" s="466"/>
      <c r="W98" s="467"/>
      <c r="X98" s="438"/>
      <c r="Y98" s="438"/>
      <c r="Z98" s="438"/>
      <c r="AA98" s="438"/>
      <c r="AB98" s="438"/>
      <c r="AC98" s="438"/>
      <c r="AD98" s="438"/>
      <c r="AE98" s="438"/>
      <c r="AF98" s="438"/>
      <c r="AG98" s="438"/>
      <c r="AH98" s="438"/>
      <c r="AI98" s="438"/>
      <c r="AJ98" s="438"/>
      <c r="AK98" s="438"/>
      <c r="AL98" s="438"/>
      <c r="AM98" s="432"/>
      <c r="AN98" s="438"/>
      <c r="AO98" s="432"/>
      <c r="AP98" s="432"/>
      <c r="AQ98" s="431"/>
      <c r="AR98" s="329"/>
      <c r="AS98" s="329"/>
      <c r="AT98" s="329"/>
      <c r="AU98" s="329"/>
      <c r="AV98" s="329"/>
      <c r="AW98" s="329"/>
      <c r="AX98" s="329"/>
      <c r="AY98" s="329"/>
      <c r="AZ98" s="329"/>
      <c r="BA98" s="329"/>
      <c r="BB98" s="329"/>
      <c r="BC98" s="329"/>
      <c r="BD98" s="329"/>
      <c r="BE98" s="232"/>
      <c r="BF98" s="232"/>
      <c r="BG98" s="233"/>
      <c r="BK98" s="331">
        <f>IF(X102=Datos!$AJ$2,10,0)</f>
        <v>0</v>
      </c>
      <c r="BL98" s="239">
        <f>IF(Z102=Datos!$AK$2,15,0)</f>
        <v>0</v>
      </c>
      <c r="BM98" s="239">
        <f>IF(AB102=Datos!$AL$2,15,0)</f>
        <v>0</v>
      </c>
      <c r="BN98" s="239">
        <f>IF(AD102=Datos!AM$2,15,0)</f>
        <v>0</v>
      </c>
      <c r="BO98" s="335">
        <f>IF($AF102=Datos!$AN$2,15,IF($AF102=Datos!$AN$3,10,0))</f>
        <v>0</v>
      </c>
      <c r="BP98" s="239">
        <f>IF(AH102=Datos!AO$2,15,0)</f>
        <v>0</v>
      </c>
      <c r="BQ98" s="239">
        <f>IF(AJ102=Datos!$AP$2,15,0)</f>
        <v>0</v>
      </c>
      <c r="BR98" s="335">
        <f>IF($AL102=Datos!$AQ$2,10,IF($AL102=Datos!$AQ$3,5,0))</f>
        <v>0</v>
      </c>
      <c r="BS98" s="331">
        <f t="shared" si="3"/>
        <v>0</v>
      </c>
      <c r="BT98" s="331" t="str">
        <f>IF(J102&lt;&gt;"",IF(BS98&gt;96,Datos!AR$2,IF(AND(BS98&gt;85,BS98&lt;97),Datos!AR$3,Datos!AR$4)),"")</f>
        <v/>
      </c>
      <c r="BU98" s="331" t="str">
        <f>IF(AN102&lt;&gt;"",VLOOKUP(AN102,Datos!AV:AW,2,0),"")</f>
        <v/>
      </c>
      <c r="BV98" s="378" t="str">
        <f t="shared" si="4"/>
        <v/>
      </c>
      <c r="BW98" s="239" t="str">
        <f t="shared" si="5"/>
        <v/>
      </c>
      <c r="BX98" s="428"/>
    </row>
    <row r="99" spans="1:76" ht="24.95" customHeight="1">
      <c r="A99" s="231"/>
      <c r="B99" s="436">
        <v>2</v>
      </c>
      <c r="C99" s="439" t="s">
        <v>521</v>
      </c>
      <c r="D99" s="440"/>
      <c r="E99" s="440"/>
      <c r="F99" s="441"/>
      <c r="G99" s="441"/>
      <c r="H99" s="441"/>
      <c r="I99" s="442"/>
      <c r="J99" s="459"/>
      <c r="K99" s="460"/>
      <c r="L99" s="460"/>
      <c r="M99" s="460"/>
      <c r="N99" s="460"/>
      <c r="O99" s="460"/>
      <c r="P99" s="460"/>
      <c r="Q99" s="460"/>
      <c r="R99" s="460"/>
      <c r="S99" s="460"/>
      <c r="T99" s="460"/>
      <c r="U99" s="460"/>
      <c r="V99" s="460"/>
      <c r="W99" s="461"/>
      <c r="X99" s="438"/>
      <c r="Y99" s="438"/>
      <c r="Z99" s="438"/>
      <c r="AA99" s="438"/>
      <c r="AB99" s="438"/>
      <c r="AC99" s="438"/>
      <c r="AD99" s="438"/>
      <c r="AE99" s="438"/>
      <c r="AF99" s="438"/>
      <c r="AG99" s="438"/>
      <c r="AH99" s="438"/>
      <c r="AI99" s="438"/>
      <c r="AJ99" s="438"/>
      <c r="AK99" s="438"/>
      <c r="AL99" s="438"/>
      <c r="AM99" s="430" t="str">
        <f>IF(J99&lt;&gt;"",BT97,"")</f>
        <v/>
      </c>
      <c r="AN99" s="438"/>
      <c r="AO99" s="430" t="str">
        <f>BU97</f>
        <v/>
      </c>
      <c r="AP99" s="430" t="str">
        <f>BW97</f>
        <v/>
      </c>
      <c r="AQ99" s="431"/>
      <c r="AR99" s="329"/>
      <c r="AS99" s="329"/>
      <c r="AT99" s="329"/>
      <c r="AU99" s="329"/>
      <c r="AV99" s="329"/>
      <c r="AW99" s="329"/>
      <c r="AX99" s="329"/>
      <c r="AY99" s="329"/>
      <c r="AZ99" s="329"/>
      <c r="BA99" s="329"/>
      <c r="BB99" s="329"/>
      <c r="BC99" s="329"/>
      <c r="BD99" s="329"/>
      <c r="BE99" s="232"/>
      <c r="BF99" s="232"/>
      <c r="BG99" s="233"/>
      <c r="BK99" s="331">
        <f>IF(X105=Datos!$AJ$2,10,0)</f>
        <v>0</v>
      </c>
      <c r="BL99" s="239">
        <f>IF(Z105=Datos!$AK$2,15,0)</f>
        <v>0</v>
      </c>
      <c r="BM99" s="239">
        <f>IF(AB105=Datos!$AL$2,15,0)</f>
        <v>0</v>
      </c>
      <c r="BN99" s="239">
        <f>IF(AD105=Datos!AM$2,15,0)</f>
        <v>0</v>
      </c>
      <c r="BO99" s="335">
        <f>IF($AF105=Datos!$AN$2,15,IF($AF105=Datos!$AN$3,10,0))</f>
        <v>0</v>
      </c>
      <c r="BP99" s="239">
        <f>IF(AH105=Datos!AO$2,15,0)</f>
        <v>0</v>
      </c>
      <c r="BQ99" s="239">
        <f>IF(AJ105=Datos!$AP$2,15,0)</f>
        <v>0</v>
      </c>
      <c r="BR99" s="335">
        <f>IF($AL105=Datos!$AQ$2,10,IF($AL105=Datos!$AQ$3,5,0))</f>
        <v>0</v>
      </c>
      <c r="BS99" s="331">
        <f t="shared" si="3"/>
        <v>0</v>
      </c>
      <c r="BT99" s="331" t="str">
        <f>IF(J105&lt;&gt;"",IF(BS99&gt;96,Datos!AR$2,IF(AND(BS99&gt;85,BS99&lt;97),Datos!AR$3,Datos!AR$4)),"")</f>
        <v/>
      </c>
      <c r="BU99" s="331" t="str">
        <f>IF(AN105&lt;&gt;"",VLOOKUP(AN105,Datos!AV:AW,2,0),"")</f>
        <v/>
      </c>
      <c r="BV99" s="378" t="str">
        <f t="shared" si="4"/>
        <v/>
      </c>
      <c r="BW99" s="239" t="str">
        <f t="shared" si="5"/>
        <v/>
      </c>
      <c r="BX99" s="428"/>
    </row>
    <row r="100" spans="1:76" ht="24.95" customHeight="1">
      <c r="A100" s="231"/>
      <c r="B100" s="436"/>
      <c r="C100" s="439" t="s">
        <v>522</v>
      </c>
      <c r="D100" s="440"/>
      <c r="E100" s="440"/>
      <c r="F100" s="441"/>
      <c r="G100" s="441"/>
      <c r="H100" s="441"/>
      <c r="I100" s="442"/>
      <c r="J100" s="462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4"/>
      <c r="X100" s="438"/>
      <c r="Y100" s="438"/>
      <c r="Z100" s="438"/>
      <c r="AA100" s="438"/>
      <c r="AB100" s="438"/>
      <c r="AC100" s="438"/>
      <c r="AD100" s="438"/>
      <c r="AE100" s="438"/>
      <c r="AF100" s="438"/>
      <c r="AG100" s="438"/>
      <c r="AH100" s="438"/>
      <c r="AI100" s="438"/>
      <c r="AJ100" s="438"/>
      <c r="AK100" s="438"/>
      <c r="AL100" s="438"/>
      <c r="AM100" s="431"/>
      <c r="AN100" s="438"/>
      <c r="AO100" s="431"/>
      <c r="AP100" s="431"/>
      <c r="AQ100" s="431"/>
      <c r="AR100" s="329"/>
      <c r="AS100" s="329"/>
      <c r="AT100" s="329"/>
      <c r="AU100" s="329"/>
      <c r="AV100" s="329"/>
      <c r="AW100" s="329"/>
      <c r="AX100" s="329"/>
      <c r="AY100" s="329"/>
      <c r="AZ100" s="329"/>
      <c r="BA100" s="329"/>
      <c r="BB100" s="329"/>
      <c r="BC100" s="329"/>
      <c r="BD100" s="329"/>
      <c r="BE100" s="232"/>
      <c r="BF100" s="232"/>
      <c r="BG100" s="233"/>
      <c r="BK100" s="239"/>
      <c r="BL100" s="239"/>
      <c r="BM100" s="239"/>
      <c r="BN100" s="239"/>
      <c r="BO100" s="336"/>
      <c r="BP100" s="239"/>
      <c r="BQ100" s="239"/>
      <c r="BR100" s="239"/>
      <c r="BS100" s="239"/>
      <c r="BT100" s="239"/>
      <c r="BU100" s="239"/>
      <c r="BV100" s="239"/>
      <c r="BW100" s="239"/>
      <c r="BX100" s="429"/>
    </row>
    <row r="101" spans="1:76" ht="24.95" customHeight="1">
      <c r="A101" s="231"/>
      <c r="B101" s="436"/>
      <c r="C101" s="439" t="s">
        <v>523</v>
      </c>
      <c r="D101" s="440"/>
      <c r="E101" s="440"/>
      <c r="F101" s="441"/>
      <c r="G101" s="441"/>
      <c r="H101" s="441"/>
      <c r="I101" s="442"/>
      <c r="J101" s="465"/>
      <c r="K101" s="466"/>
      <c r="L101" s="466"/>
      <c r="M101" s="466"/>
      <c r="N101" s="466"/>
      <c r="O101" s="466"/>
      <c r="P101" s="466"/>
      <c r="Q101" s="466"/>
      <c r="R101" s="466"/>
      <c r="S101" s="466"/>
      <c r="T101" s="466"/>
      <c r="U101" s="466"/>
      <c r="V101" s="466"/>
      <c r="W101" s="467"/>
      <c r="X101" s="438"/>
      <c r="Y101" s="438"/>
      <c r="Z101" s="438"/>
      <c r="AA101" s="438"/>
      <c r="AB101" s="438"/>
      <c r="AC101" s="438"/>
      <c r="AD101" s="438"/>
      <c r="AE101" s="438"/>
      <c r="AF101" s="438"/>
      <c r="AG101" s="438"/>
      <c r="AH101" s="438"/>
      <c r="AI101" s="438"/>
      <c r="AJ101" s="438"/>
      <c r="AK101" s="438"/>
      <c r="AL101" s="438"/>
      <c r="AM101" s="432"/>
      <c r="AN101" s="438"/>
      <c r="AO101" s="432"/>
      <c r="AP101" s="432"/>
      <c r="AQ101" s="431"/>
      <c r="AR101" s="329"/>
      <c r="AS101" s="329"/>
      <c r="AT101" s="329"/>
      <c r="AU101" s="329"/>
      <c r="AV101" s="329"/>
      <c r="AW101" s="329"/>
      <c r="AX101" s="329"/>
      <c r="AY101" s="329"/>
      <c r="AZ101" s="329"/>
      <c r="BA101" s="329"/>
      <c r="BB101" s="329"/>
      <c r="BC101" s="329"/>
      <c r="BD101" s="329"/>
      <c r="BE101" s="232"/>
      <c r="BF101" s="232"/>
      <c r="BG101" s="233"/>
      <c r="BU101" s="239" t="s">
        <v>102</v>
      </c>
      <c r="BV101" s="239">
        <f>ROUND(IF(COUNTA(J96:S107)=0,0,SUM(BV96:BV99)/(COUNTA(J96:S107))),1)</f>
        <v>0</v>
      </c>
    </row>
    <row r="102" spans="1:76" ht="24.95" customHeight="1">
      <c r="A102" s="231"/>
      <c r="B102" s="436">
        <v>3</v>
      </c>
      <c r="C102" s="439" t="s">
        <v>521</v>
      </c>
      <c r="D102" s="440"/>
      <c r="E102" s="440"/>
      <c r="F102" s="441"/>
      <c r="G102" s="441"/>
      <c r="H102" s="441"/>
      <c r="I102" s="442"/>
      <c r="J102" s="459"/>
      <c r="K102" s="460"/>
      <c r="L102" s="460"/>
      <c r="M102" s="460"/>
      <c r="N102" s="460"/>
      <c r="O102" s="460"/>
      <c r="P102" s="460"/>
      <c r="Q102" s="460"/>
      <c r="R102" s="460"/>
      <c r="S102" s="460"/>
      <c r="T102" s="460"/>
      <c r="U102" s="460"/>
      <c r="V102" s="460"/>
      <c r="W102" s="461"/>
      <c r="X102" s="438"/>
      <c r="Y102" s="438"/>
      <c r="Z102" s="438"/>
      <c r="AA102" s="438"/>
      <c r="AB102" s="438"/>
      <c r="AC102" s="438"/>
      <c r="AD102" s="438"/>
      <c r="AE102" s="438"/>
      <c r="AF102" s="438"/>
      <c r="AG102" s="438"/>
      <c r="AH102" s="438"/>
      <c r="AI102" s="438"/>
      <c r="AJ102" s="438"/>
      <c r="AK102" s="438"/>
      <c r="AL102" s="438"/>
      <c r="AM102" s="430" t="str">
        <f>IF(J102&lt;&gt;"",BT98,"")</f>
        <v/>
      </c>
      <c r="AN102" s="438"/>
      <c r="AO102" s="430" t="str">
        <f>BU98</f>
        <v/>
      </c>
      <c r="AP102" s="430" t="str">
        <f>BW98</f>
        <v/>
      </c>
      <c r="AQ102" s="431"/>
      <c r="AR102" s="329"/>
      <c r="AS102" s="329"/>
      <c r="AT102" s="329"/>
      <c r="AU102" s="329"/>
      <c r="AV102" s="329"/>
      <c r="AW102" s="329"/>
      <c r="AX102" s="329"/>
      <c r="AY102" s="329"/>
      <c r="AZ102" s="329"/>
      <c r="BA102" s="329"/>
      <c r="BB102" s="329"/>
      <c r="BC102" s="329"/>
      <c r="BD102" s="329"/>
      <c r="BE102" s="232"/>
      <c r="BF102" s="232"/>
      <c r="BG102" s="233"/>
      <c r="BN102" s="239"/>
      <c r="BO102" s="337" t="s">
        <v>782</v>
      </c>
      <c r="BP102" s="337" t="s">
        <v>783</v>
      </c>
      <c r="BQ102" s="337" t="s">
        <v>805</v>
      </c>
      <c r="BR102" s="31"/>
    </row>
    <row r="103" spans="1:76" ht="24.95" customHeight="1">
      <c r="A103" s="231"/>
      <c r="B103" s="436"/>
      <c r="C103" s="439" t="s">
        <v>522</v>
      </c>
      <c r="D103" s="440"/>
      <c r="E103" s="440"/>
      <c r="F103" s="441"/>
      <c r="G103" s="441"/>
      <c r="H103" s="441"/>
      <c r="I103" s="442"/>
      <c r="J103" s="462"/>
      <c r="K103" s="463"/>
      <c r="L103" s="463"/>
      <c r="M103" s="463"/>
      <c r="N103" s="463"/>
      <c r="O103" s="463"/>
      <c r="P103" s="463"/>
      <c r="Q103" s="463"/>
      <c r="R103" s="463"/>
      <c r="S103" s="463"/>
      <c r="T103" s="463"/>
      <c r="U103" s="463"/>
      <c r="V103" s="463"/>
      <c r="W103" s="464"/>
      <c r="X103" s="438"/>
      <c r="Y103" s="438"/>
      <c r="Z103" s="438"/>
      <c r="AA103" s="438"/>
      <c r="AB103" s="438"/>
      <c r="AC103" s="438"/>
      <c r="AD103" s="438"/>
      <c r="AE103" s="438"/>
      <c r="AF103" s="438"/>
      <c r="AG103" s="438"/>
      <c r="AH103" s="438"/>
      <c r="AI103" s="438"/>
      <c r="AJ103" s="438"/>
      <c r="AK103" s="438"/>
      <c r="AL103" s="438"/>
      <c r="AM103" s="431"/>
      <c r="AN103" s="438"/>
      <c r="AO103" s="431"/>
      <c r="AP103" s="431"/>
      <c r="AQ103" s="431"/>
      <c r="AR103" s="329"/>
      <c r="AS103" s="329"/>
      <c r="AT103" s="329"/>
      <c r="AU103" s="329"/>
      <c r="AV103" s="329"/>
      <c r="AW103" s="329"/>
      <c r="AX103" s="329"/>
      <c r="AY103" s="329"/>
      <c r="AZ103" s="329"/>
      <c r="BA103" s="329"/>
      <c r="BB103" s="329"/>
      <c r="BC103" s="329"/>
      <c r="BD103" s="329"/>
      <c r="BE103" s="232"/>
      <c r="BF103" s="232"/>
      <c r="BG103" s="233"/>
      <c r="BN103" s="337" t="s">
        <v>782</v>
      </c>
      <c r="BO103" s="239">
        <v>100</v>
      </c>
      <c r="BP103" s="239">
        <v>50</v>
      </c>
      <c r="BQ103" s="239">
        <v>0</v>
      </c>
      <c r="BR103" s="232"/>
    </row>
    <row r="104" spans="1:76" ht="24.95" customHeight="1">
      <c r="A104" s="231"/>
      <c r="B104" s="436"/>
      <c r="C104" s="439" t="s">
        <v>523</v>
      </c>
      <c r="D104" s="440"/>
      <c r="E104" s="440"/>
      <c r="F104" s="441"/>
      <c r="G104" s="441"/>
      <c r="H104" s="441"/>
      <c r="I104" s="442"/>
      <c r="J104" s="465"/>
      <c r="K104" s="466"/>
      <c r="L104" s="466"/>
      <c r="M104" s="466"/>
      <c r="N104" s="466"/>
      <c r="O104" s="466"/>
      <c r="P104" s="466"/>
      <c r="Q104" s="466"/>
      <c r="R104" s="466"/>
      <c r="S104" s="466"/>
      <c r="T104" s="466"/>
      <c r="U104" s="466"/>
      <c r="V104" s="466"/>
      <c r="W104" s="467"/>
      <c r="X104" s="438"/>
      <c r="Y104" s="438"/>
      <c r="Z104" s="438"/>
      <c r="AA104" s="438"/>
      <c r="AB104" s="438"/>
      <c r="AC104" s="438"/>
      <c r="AD104" s="438"/>
      <c r="AE104" s="438"/>
      <c r="AF104" s="438"/>
      <c r="AG104" s="438"/>
      <c r="AH104" s="438"/>
      <c r="AI104" s="438"/>
      <c r="AJ104" s="438"/>
      <c r="AK104" s="438"/>
      <c r="AL104" s="438"/>
      <c r="AM104" s="432"/>
      <c r="AN104" s="438"/>
      <c r="AO104" s="432"/>
      <c r="AP104" s="432"/>
      <c r="AQ104" s="431"/>
      <c r="AR104" s="329"/>
      <c r="AS104" s="329"/>
      <c r="AT104" s="329"/>
      <c r="AU104" s="329"/>
      <c r="AV104" s="329"/>
      <c r="AW104" s="329"/>
      <c r="AX104" s="329"/>
      <c r="AY104" s="329"/>
      <c r="AZ104" s="329"/>
      <c r="BA104" s="329"/>
      <c r="BB104" s="329"/>
      <c r="BC104" s="329"/>
      <c r="BD104" s="329"/>
      <c r="BE104" s="232"/>
      <c r="BF104" s="232"/>
      <c r="BG104" s="233"/>
      <c r="BN104" s="337" t="s">
        <v>783</v>
      </c>
      <c r="BO104" s="239">
        <v>50</v>
      </c>
      <c r="BP104" s="239">
        <v>50</v>
      </c>
      <c r="BQ104" s="239">
        <v>0</v>
      </c>
      <c r="BR104" s="232"/>
    </row>
    <row r="105" spans="1:76" ht="24.95" customHeight="1">
      <c r="A105" s="231"/>
      <c r="B105" s="436">
        <v>4</v>
      </c>
      <c r="C105" s="439" t="s">
        <v>521</v>
      </c>
      <c r="D105" s="440"/>
      <c r="E105" s="440"/>
      <c r="F105" s="441"/>
      <c r="G105" s="441"/>
      <c r="H105" s="441"/>
      <c r="I105" s="442"/>
      <c r="J105" s="459"/>
      <c r="K105" s="460"/>
      <c r="L105" s="460"/>
      <c r="M105" s="460"/>
      <c r="N105" s="460"/>
      <c r="O105" s="460"/>
      <c r="P105" s="460"/>
      <c r="Q105" s="460"/>
      <c r="R105" s="460"/>
      <c r="S105" s="460"/>
      <c r="T105" s="460"/>
      <c r="U105" s="460"/>
      <c r="V105" s="460"/>
      <c r="W105" s="461"/>
      <c r="X105" s="438"/>
      <c r="Y105" s="438"/>
      <c r="Z105" s="438"/>
      <c r="AA105" s="438"/>
      <c r="AB105" s="438"/>
      <c r="AC105" s="438"/>
      <c r="AD105" s="438"/>
      <c r="AE105" s="438"/>
      <c r="AF105" s="438"/>
      <c r="AG105" s="438"/>
      <c r="AH105" s="438"/>
      <c r="AI105" s="438"/>
      <c r="AJ105" s="438"/>
      <c r="AK105" s="438"/>
      <c r="AL105" s="438"/>
      <c r="AM105" s="430" t="str">
        <f>IF(J105&lt;&gt;"",BT99,"")</f>
        <v/>
      </c>
      <c r="AN105" s="438"/>
      <c r="AO105" s="430" t="str">
        <f>BU99</f>
        <v/>
      </c>
      <c r="AP105" s="430" t="str">
        <f>BW99</f>
        <v/>
      </c>
      <c r="AQ105" s="431"/>
      <c r="AR105" s="329"/>
      <c r="AS105" s="329"/>
      <c r="AT105" s="329"/>
      <c r="AU105" s="329"/>
      <c r="AV105" s="329"/>
      <c r="AW105" s="329"/>
      <c r="AX105" s="329"/>
      <c r="AY105" s="329"/>
      <c r="AZ105" s="329"/>
      <c r="BA105" s="329"/>
      <c r="BB105" s="329"/>
      <c r="BC105" s="329"/>
      <c r="BD105" s="329"/>
      <c r="BE105" s="232"/>
      <c r="BF105" s="232"/>
      <c r="BG105" s="233"/>
      <c r="BN105" s="337" t="s">
        <v>805</v>
      </c>
      <c r="BO105" s="239">
        <v>0</v>
      </c>
      <c r="BP105" s="239">
        <v>0</v>
      </c>
      <c r="BQ105" s="239">
        <v>0</v>
      </c>
      <c r="BR105" s="232"/>
    </row>
    <row r="106" spans="1:76" ht="24.95" customHeight="1">
      <c r="A106" s="231"/>
      <c r="B106" s="436"/>
      <c r="C106" s="439" t="s">
        <v>522</v>
      </c>
      <c r="D106" s="440"/>
      <c r="E106" s="440"/>
      <c r="F106" s="441"/>
      <c r="G106" s="441"/>
      <c r="H106" s="441"/>
      <c r="I106" s="442"/>
      <c r="J106" s="462"/>
      <c r="K106" s="463"/>
      <c r="L106" s="463"/>
      <c r="M106" s="463"/>
      <c r="N106" s="463"/>
      <c r="O106" s="463"/>
      <c r="P106" s="463"/>
      <c r="Q106" s="463"/>
      <c r="R106" s="463"/>
      <c r="S106" s="463"/>
      <c r="T106" s="463"/>
      <c r="U106" s="463"/>
      <c r="V106" s="463"/>
      <c r="W106" s="464"/>
      <c r="X106" s="438"/>
      <c r="Y106" s="438"/>
      <c r="Z106" s="438"/>
      <c r="AA106" s="438"/>
      <c r="AB106" s="438"/>
      <c r="AC106" s="438"/>
      <c r="AD106" s="438"/>
      <c r="AE106" s="438"/>
      <c r="AF106" s="438"/>
      <c r="AG106" s="438"/>
      <c r="AH106" s="438"/>
      <c r="AI106" s="438"/>
      <c r="AJ106" s="438"/>
      <c r="AK106" s="438"/>
      <c r="AL106" s="438"/>
      <c r="AM106" s="431"/>
      <c r="AN106" s="438"/>
      <c r="AO106" s="431"/>
      <c r="AP106" s="431"/>
      <c r="AQ106" s="431"/>
      <c r="AR106" s="329"/>
      <c r="AS106" s="329"/>
      <c r="AT106" s="329"/>
      <c r="AU106" s="329"/>
      <c r="AV106" s="329"/>
      <c r="AW106" s="329"/>
      <c r="AX106" s="329"/>
      <c r="AY106" s="329"/>
      <c r="AZ106" s="329"/>
      <c r="BA106" s="329"/>
      <c r="BB106" s="329"/>
      <c r="BC106" s="329"/>
      <c r="BD106" s="329"/>
      <c r="BE106" s="232"/>
      <c r="BF106" s="232"/>
      <c r="BG106" s="233"/>
      <c r="BK106" s="232"/>
      <c r="BL106" s="232"/>
      <c r="BM106" s="232"/>
      <c r="BN106" s="232"/>
      <c r="BO106" s="232"/>
      <c r="BP106" s="232"/>
      <c r="BQ106" s="232"/>
      <c r="BR106" s="232"/>
      <c r="BS106" s="232"/>
      <c r="BT106" s="232"/>
      <c r="BU106" s="232"/>
    </row>
    <row r="107" spans="1:76" ht="24.95" customHeight="1">
      <c r="A107" s="231"/>
      <c r="B107" s="436"/>
      <c r="C107" s="439" t="s">
        <v>523</v>
      </c>
      <c r="D107" s="440"/>
      <c r="E107" s="440"/>
      <c r="F107" s="441"/>
      <c r="G107" s="441"/>
      <c r="H107" s="441"/>
      <c r="I107" s="442"/>
      <c r="J107" s="465"/>
      <c r="K107" s="466"/>
      <c r="L107" s="466"/>
      <c r="M107" s="466"/>
      <c r="N107" s="466"/>
      <c r="O107" s="466"/>
      <c r="P107" s="466"/>
      <c r="Q107" s="466"/>
      <c r="R107" s="466"/>
      <c r="S107" s="466"/>
      <c r="T107" s="466"/>
      <c r="U107" s="466"/>
      <c r="V107" s="466"/>
      <c r="W107" s="467"/>
      <c r="X107" s="438"/>
      <c r="Y107" s="438"/>
      <c r="Z107" s="438"/>
      <c r="AA107" s="438"/>
      <c r="AB107" s="438"/>
      <c r="AC107" s="438"/>
      <c r="AD107" s="438"/>
      <c r="AE107" s="438"/>
      <c r="AF107" s="438"/>
      <c r="AG107" s="438"/>
      <c r="AH107" s="438"/>
      <c r="AI107" s="438"/>
      <c r="AJ107" s="438"/>
      <c r="AK107" s="438"/>
      <c r="AL107" s="438"/>
      <c r="AM107" s="432"/>
      <c r="AN107" s="438"/>
      <c r="AO107" s="432"/>
      <c r="AP107" s="432"/>
      <c r="AQ107" s="432"/>
      <c r="AR107" s="329"/>
      <c r="AS107" s="329"/>
      <c r="AT107" s="329"/>
      <c r="AU107" s="329"/>
      <c r="AV107" s="329"/>
      <c r="AW107" s="329"/>
      <c r="AX107" s="329"/>
      <c r="AY107" s="329"/>
      <c r="AZ107" s="329"/>
      <c r="BA107" s="329"/>
      <c r="BB107" s="329"/>
      <c r="BC107" s="329"/>
      <c r="BD107" s="329"/>
      <c r="BE107" s="232"/>
      <c r="BF107" s="232"/>
      <c r="BG107" s="233"/>
      <c r="BK107" s="232"/>
      <c r="BL107" s="232"/>
      <c r="BM107" s="232"/>
      <c r="BN107" s="232"/>
      <c r="BO107" s="232"/>
      <c r="BP107" s="232"/>
      <c r="BQ107" s="232"/>
      <c r="BR107" s="232"/>
      <c r="BS107" s="232"/>
      <c r="BT107" s="232"/>
      <c r="BU107" s="232"/>
    </row>
    <row r="108" spans="1:76" s="262" customFormat="1" ht="14.45" customHeight="1">
      <c r="A108" s="236"/>
      <c r="B108" s="234"/>
      <c r="C108" s="234"/>
      <c r="D108" s="246"/>
      <c r="E108" s="246"/>
      <c r="F108" s="246"/>
      <c r="G108" s="246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1"/>
      <c r="U108" s="261"/>
      <c r="V108" s="261"/>
      <c r="W108" s="261"/>
      <c r="X108" s="246"/>
      <c r="Y108" s="246"/>
      <c r="Z108" s="246"/>
      <c r="AA108" s="246"/>
      <c r="AB108" s="246"/>
      <c r="AC108" s="246"/>
      <c r="AD108" s="261"/>
      <c r="AE108" s="261"/>
      <c r="AF108" s="246"/>
      <c r="AG108" s="246"/>
      <c r="AH108" s="246"/>
      <c r="AI108" s="246"/>
      <c r="AJ108" s="246"/>
      <c r="AK108" s="246"/>
      <c r="AL108" s="246"/>
      <c r="AM108" s="246"/>
      <c r="AN108" s="246"/>
      <c r="AO108" s="246"/>
      <c r="AP108" s="246"/>
      <c r="AQ108" s="246"/>
      <c r="AR108" s="246"/>
      <c r="AS108" s="246"/>
      <c r="AT108" s="246"/>
      <c r="AU108" s="246"/>
      <c r="AV108" s="246"/>
      <c r="AW108" s="246"/>
      <c r="AX108" s="246"/>
      <c r="AY108" s="246"/>
      <c r="AZ108" s="246"/>
      <c r="BA108" s="246"/>
      <c r="BB108" s="246"/>
      <c r="BC108" s="246"/>
      <c r="BD108" s="246"/>
      <c r="BE108" s="234"/>
      <c r="BF108" s="234"/>
      <c r="BG108" s="235"/>
      <c r="BK108" s="234"/>
      <c r="BL108" s="234"/>
      <c r="BM108" s="234"/>
      <c r="BN108" s="234"/>
      <c r="BO108" s="234"/>
      <c r="BP108" s="234"/>
      <c r="BQ108" s="234"/>
      <c r="BR108" s="234"/>
      <c r="BS108" s="234"/>
      <c r="BT108" s="234"/>
      <c r="BU108" s="234"/>
      <c r="BV108" s="234"/>
      <c r="BW108" s="234"/>
    </row>
    <row r="109" spans="1:76" s="262" customFormat="1" ht="12.75" customHeight="1">
      <c r="A109" s="236"/>
      <c r="B109" s="234"/>
      <c r="C109" s="234"/>
      <c r="D109" s="246"/>
      <c r="E109" s="246"/>
      <c r="F109" s="246"/>
      <c r="G109" s="246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1"/>
      <c r="U109" s="261"/>
      <c r="V109" s="261"/>
      <c r="W109" s="261"/>
      <c r="X109" s="246"/>
      <c r="Y109" s="246"/>
      <c r="Z109" s="246"/>
      <c r="AA109" s="246"/>
      <c r="AB109" s="246"/>
      <c r="AC109" s="246"/>
      <c r="AD109" s="261"/>
      <c r="AF109" s="246"/>
      <c r="AG109" s="246"/>
      <c r="AH109" s="246"/>
      <c r="AI109" s="246"/>
      <c r="AJ109" s="246"/>
      <c r="AK109" s="246"/>
      <c r="AL109" s="246"/>
      <c r="AM109" s="246"/>
      <c r="AN109" s="246"/>
      <c r="AO109" s="246"/>
      <c r="AP109" s="246"/>
      <c r="AQ109" s="246"/>
      <c r="AR109" s="246"/>
      <c r="AS109" s="246"/>
      <c r="AT109" s="246"/>
      <c r="AU109" s="246"/>
      <c r="AV109" s="246"/>
      <c r="AW109" s="246"/>
      <c r="AX109" s="246"/>
      <c r="AY109" s="246"/>
      <c r="AZ109" s="246"/>
      <c r="BA109" s="246"/>
      <c r="BB109" s="246"/>
      <c r="BC109" s="246"/>
      <c r="BD109" s="246"/>
      <c r="BE109" s="234"/>
      <c r="BF109" s="234"/>
      <c r="BG109" s="235"/>
      <c r="BK109" s="234"/>
      <c r="BL109" s="234"/>
      <c r="BM109" s="234"/>
      <c r="BN109" s="363"/>
      <c r="BO109" s="234"/>
      <c r="BP109" s="234"/>
      <c r="BQ109" s="234"/>
      <c r="BR109" s="234"/>
      <c r="BS109" s="234"/>
      <c r="BT109" s="234"/>
      <c r="BU109" s="234"/>
      <c r="BV109" s="234"/>
      <c r="BW109" s="234"/>
    </row>
    <row r="110" spans="1:76" s="262" customFormat="1" ht="51.75" customHeight="1">
      <c r="A110" s="236"/>
      <c r="B110" s="234"/>
      <c r="C110" s="234"/>
      <c r="D110" s="246"/>
      <c r="E110" s="246"/>
      <c r="F110" s="246"/>
      <c r="G110" s="246"/>
      <c r="P110" s="569" t="s">
        <v>841</v>
      </c>
      <c r="Q110" s="569"/>
      <c r="R110" s="569"/>
      <c r="S110" s="569"/>
      <c r="T110" s="569"/>
      <c r="U110" s="569"/>
      <c r="V110" s="569"/>
      <c r="W110" s="569"/>
      <c r="X110" s="569"/>
      <c r="Y110" s="569"/>
      <c r="Z110" s="569"/>
      <c r="AA110" s="569"/>
      <c r="AB110" s="569"/>
      <c r="AC110" s="569" t="s">
        <v>842</v>
      </c>
      <c r="AD110" s="569"/>
      <c r="AE110" s="569"/>
      <c r="AF110" s="569"/>
      <c r="AG110" s="569"/>
      <c r="AH110" s="569"/>
      <c r="AI110" s="569"/>
      <c r="AJ110" s="569"/>
      <c r="AK110" s="569"/>
      <c r="AL110" s="569"/>
      <c r="AM110" s="569"/>
      <c r="AN110" s="569"/>
      <c r="AO110" s="246"/>
      <c r="AP110" s="246"/>
      <c r="AQ110" s="246"/>
      <c r="AR110" s="246"/>
      <c r="AS110" s="246"/>
      <c r="AT110" s="246"/>
      <c r="AU110" s="246"/>
      <c r="AV110" s="246"/>
      <c r="AW110" s="246"/>
      <c r="AX110" s="246"/>
      <c r="AY110" s="246"/>
      <c r="AZ110" s="246"/>
      <c r="BA110" s="246"/>
      <c r="BB110" s="246"/>
      <c r="BC110" s="246"/>
      <c r="BD110" s="246"/>
      <c r="BE110" s="234"/>
      <c r="BF110" s="234"/>
      <c r="BG110" s="235"/>
      <c r="BK110" s="234"/>
      <c r="BL110" s="234"/>
      <c r="BM110" s="234"/>
      <c r="BN110" s="363"/>
      <c r="BO110" s="363"/>
      <c r="BP110" s="363"/>
      <c r="BQ110" s="363"/>
      <c r="BR110" s="363"/>
      <c r="BS110" s="392"/>
      <c r="BT110" s="234"/>
      <c r="BU110" s="234"/>
      <c r="BV110" s="234"/>
      <c r="BW110" s="234"/>
    </row>
    <row r="111" spans="1:76" s="262" customFormat="1" ht="38.25" customHeight="1">
      <c r="A111" s="236"/>
      <c r="B111" s="234"/>
      <c r="C111" s="234"/>
      <c r="D111" s="246"/>
      <c r="E111" s="246"/>
      <c r="F111" s="246"/>
      <c r="G111" s="246"/>
      <c r="P111" s="568" t="str">
        <f>IF(AQ82="","No se identifican controles preventivos",AQ82)</f>
        <v>No se identifican controles preventivos</v>
      </c>
      <c r="Q111" s="568"/>
      <c r="R111" s="568"/>
      <c r="S111" s="568"/>
      <c r="T111" s="568"/>
      <c r="U111" s="568"/>
      <c r="V111" s="568"/>
      <c r="W111" s="568"/>
      <c r="X111" s="568"/>
      <c r="Y111" s="568"/>
      <c r="Z111" s="568"/>
      <c r="AA111" s="568"/>
      <c r="AB111" s="568"/>
      <c r="AC111" s="568" t="str">
        <f>IF(AQ96="","No se identifican controles detectivos",AQ96)</f>
        <v>No se identifican controles detectivos</v>
      </c>
      <c r="AD111" s="568"/>
      <c r="AE111" s="568"/>
      <c r="AF111" s="568"/>
      <c r="AG111" s="568"/>
      <c r="AH111" s="568"/>
      <c r="AI111" s="568"/>
      <c r="AJ111" s="568"/>
      <c r="AK111" s="568"/>
      <c r="AL111" s="568"/>
      <c r="AM111" s="568"/>
      <c r="AN111" s="568"/>
      <c r="AO111" s="246"/>
      <c r="AP111" s="246"/>
      <c r="AQ111" s="246"/>
      <c r="AR111" s="246"/>
      <c r="AS111" s="246"/>
      <c r="AT111" s="246"/>
      <c r="AU111" s="246"/>
      <c r="AV111" s="246"/>
      <c r="AW111" s="246"/>
      <c r="AX111" s="246"/>
      <c r="AY111" s="246"/>
      <c r="AZ111" s="246"/>
      <c r="BA111" s="246"/>
      <c r="BB111" s="246"/>
      <c r="BC111" s="246"/>
      <c r="BD111" s="246"/>
      <c r="BE111" s="234"/>
      <c r="BF111" s="234"/>
      <c r="BG111" s="235"/>
      <c r="BK111" s="234"/>
      <c r="BL111" s="234"/>
      <c r="BM111" s="234"/>
      <c r="BP111" s="393"/>
      <c r="BQ111" s="393"/>
      <c r="BR111" s="393"/>
      <c r="BS111" s="394"/>
      <c r="BT111" s="234"/>
      <c r="BU111" s="234"/>
      <c r="BV111" s="234"/>
      <c r="BW111" s="234"/>
    </row>
    <row r="112" spans="1:76" s="262" customFormat="1" ht="30.75" customHeight="1">
      <c r="A112" s="236"/>
      <c r="B112" s="234"/>
      <c r="C112" s="234"/>
      <c r="D112" s="246"/>
      <c r="E112" s="246"/>
      <c r="F112" s="246"/>
      <c r="G112" s="246"/>
      <c r="BK112" s="234"/>
      <c r="BL112" s="234"/>
      <c r="BM112" s="234"/>
      <c r="BP112" s="234"/>
      <c r="BQ112" s="234"/>
      <c r="BR112" s="234"/>
      <c r="BS112" s="234"/>
      <c r="BT112" s="234"/>
      <c r="BU112" s="234"/>
      <c r="BV112" s="234"/>
      <c r="BW112" s="234"/>
    </row>
    <row r="113" spans="1:79" ht="15.75" thickBot="1">
      <c r="A113" s="256"/>
      <c r="B113" s="257"/>
      <c r="C113" s="257"/>
      <c r="D113" s="257"/>
      <c r="E113" s="257"/>
      <c r="F113" s="257"/>
      <c r="G113" s="257"/>
      <c r="BM113" s="232"/>
      <c r="BN113" s="232"/>
      <c r="BO113" s="493"/>
      <c r="BP113" s="493"/>
      <c r="BQ113" s="493"/>
      <c r="BR113" s="372"/>
      <c r="BS113" s="232"/>
      <c r="BT113" s="232"/>
      <c r="BU113" s="232"/>
      <c r="BV113" s="232"/>
      <c r="BW113" s="232"/>
    </row>
    <row r="114" spans="1:79" ht="32.450000000000003" customHeight="1" thickBot="1">
      <c r="A114" s="433" t="s">
        <v>517</v>
      </c>
      <c r="B114" s="434"/>
      <c r="C114" s="434"/>
      <c r="D114" s="434"/>
      <c r="E114" s="434"/>
      <c r="F114" s="434"/>
      <c r="G114" s="434"/>
      <c r="H114" s="434"/>
      <c r="I114" s="434"/>
      <c r="J114" s="434"/>
      <c r="K114" s="434"/>
      <c r="L114" s="434"/>
      <c r="M114" s="434"/>
      <c r="N114" s="434"/>
      <c r="O114" s="434"/>
      <c r="P114" s="434"/>
      <c r="Q114" s="434"/>
      <c r="R114" s="434"/>
      <c r="S114" s="434"/>
      <c r="T114" s="434"/>
      <c r="U114" s="434"/>
      <c r="V114" s="434"/>
      <c r="W114" s="434"/>
      <c r="X114" s="434"/>
      <c r="Y114" s="434"/>
      <c r="Z114" s="434"/>
      <c r="AA114" s="434"/>
      <c r="AB114" s="434"/>
      <c r="AC114" s="434"/>
      <c r="AD114" s="434"/>
      <c r="AE114" s="434"/>
      <c r="AF114" s="434"/>
      <c r="AG114" s="434"/>
      <c r="AH114" s="434"/>
      <c r="AI114" s="434"/>
      <c r="AJ114" s="434"/>
      <c r="AK114" s="434"/>
      <c r="AL114" s="434"/>
      <c r="AM114" s="434"/>
      <c r="AN114" s="434"/>
      <c r="AO114" s="434"/>
      <c r="AP114" s="434"/>
      <c r="AQ114" s="434"/>
      <c r="AR114" s="434"/>
      <c r="AS114" s="434"/>
      <c r="AT114" s="434"/>
      <c r="AU114" s="434"/>
      <c r="AV114" s="434"/>
      <c r="AW114" s="434"/>
      <c r="AX114" s="434"/>
      <c r="AY114" s="434"/>
      <c r="AZ114" s="434"/>
      <c r="BA114" s="434"/>
      <c r="BB114" s="434"/>
      <c r="BC114" s="434"/>
      <c r="BD114" s="434"/>
      <c r="BE114" s="434"/>
      <c r="BF114" s="434"/>
      <c r="BG114" s="435"/>
      <c r="BM114" s="232"/>
      <c r="BN114" s="232"/>
      <c r="BO114" s="31"/>
      <c r="BP114" s="31"/>
      <c r="BQ114" s="31"/>
      <c r="BR114" s="31"/>
      <c r="BS114" s="375"/>
      <c r="BT114" s="232"/>
      <c r="BU114" s="232"/>
      <c r="BV114" s="232"/>
      <c r="BW114" s="232"/>
    </row>
    <row r="115" spans="1:79" ht="38.25" customHeight="1">
      <c r="A115" s="385"/>
      <c r="B115" s="386"/>
      <c r="C115" s="386"/>
      <c r="D115" s="386"/>
      <c r="E115" s="386"/>
      <c r="F115" s="386"/>
      <c r="G115" s="386"/>
      <c r="H115" s="386"/>
      <c r="I115" s="386"/>
      <c r="J115" s="386"/>
      <c r="K115" s="19"/>
      <c r="L115" s="19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  <c r="BB115" s="232"/>
      <c r="BC115" s="232"/>
      <c r="BD115" s="232"/>
      <c r="BE115" s="232"/>
      <c r="BF115" s="232"/>
      <c r="BG115" s="233"/>
      <c r="BM115" s="426"/>
      <c r="BN115" s="31"/>
      <c r="BO115" s="232"/>
      <c r="BP115" s="232"/>
      <c r="BQ115" s="232"/>
      <c r="BR115" s="232"/>
      <c r="BS115" s="232"/>
      <c r="BT115" s="232"/>
      <c r="BU115" s="19"/>
      <c r="BV115" s="232"/>
      <c r="BW115" s="232"/>
    </row>
    <row r="116" spans="1:79" ht="31.5" customHeight="1">
      <c r="A116" s="385"/>
      <c r="C116" s="445" t="s">
        <v>103</v>
      </c>
      <c r="D116" s="446"/>
      <c r="E116" s="446"/>
      <c r="F116" s="446"/>
      <c r="G116" s="446"/>
      <c r="H116" s="446"/>
      <c r="I116" s="446"/>
      <c r="J116" s="446"/>
      <c r="K116" s="446"/>
      <c r="L116" s="446"/>
      <c r="M116" s="446"/>
      <c r="N116" s="446"/>
      <c r="O116" s="446"/>
      <c r="P116" s="446"/>
      <c r="Q116" s="446"/>
      <c r="R116" s="447"/>
      <c r="S116" s="232"/>
      <c r="T116" s="232"/>
      <c r="U116" s="232"/>
      <c r="V116" s="232"/>
      <c r="W116" s="232"/>
      <c r="X116" s="232"/>
      <c r="Y116" s="232"/>
      <c r="Z116" s="263" t="str">
        <f>CONCATENATE("Los controles actualmente implementados le permiten disminuir ",G118," niveles en la probabilidad de ocurrencia del riesgo")</f>
        <v>Los controles actualmente implementados le permiten disminuir 0 niveles en la probabilidad de ocurrencia del riesgo</v>
      </c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63"/>
      <c r="AL116" s="263"/>
      <c r="AM116" s="263"/>
      <c r="AN116" s="263"/>
      <c r="AO116" s="263"/>
      <c r="AP116" s="263"/>
      <c r="AQ116" s="263"/>
      <c r="AR116" s="263"/>
      <c r="AS116" s="263"/>
      <c r="AT116" s="263"/>
      <c r="AU116" s="263"/>
      <c r="AV116" s="263"/>
      <c r="AW116" s="263"/>
      <c r="AX116" s="263"/>
      <c r="AY116" s="263"/>
      <c r="AZ116" s="263"/>
      <c r="BA116" s="263"/>
      <c r="BB116" s="263"/>
      <c r="BC116" s="263"/>
      <c r="BD116" s="263"/>
      <c r="BE116" s="263"/>
      <c r="BF116" s="263"/>
      <c r="BG116" s="233"/>
      <c r="BM116" s="426"/>
      <c r="BN116" s="373" t="s">
        <v>859</v>
      </c>
      <c r="BO116" s="373">
        <f>IF(BX82="Fuerte",2,IF(BX82="Moderado",1,0))</f>
        <v>0</v>
      </c>
      <c r="BP116" s="232"/>
      <c r="BQ116" s="232"/>
      <c r="BR116" s="232"/>
      <c r="BS116" s="232"/>
      <c r="BT116" s="232"/>
      <c r="BU116" s="31"/>
      <c r="BV116" s="232"/>
      <c r="BW116" s="232"/>
    </row>
    <row r="117" spans="1:79" ht="30">
      <c r="A117" s="385"/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  <c r="Q117" s="386"/>
      <c r="R117" s="386"/>
      <c r="S117" s="232"/>
      <c r="T117" s="232"/>
      <c r="U117" s="232"/>
      <c r="V117" s="232"/>
      <c r="W117" s="232"/>
      <c r="X117" s="232"/>
      <c r="Y117" s="232"/>
      <c r="Z117" s="263" t="str">
        <f>CONCATENATE("Los controles actualmente implementados le permiten disminuir ",Q118," niveles en el impacto del riesgo")</f>
        <v>Los controles actualmente implementados le permiten disminuir 0 niveles en el impacto del riesgo</v>
      </c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32"/>
      <c r="AT117" s="232"/>
      <c r="AU117" s="232"/>
      <c r="AV117" s="232"/>
      <c r="AW117" s="232"/>
      <c r="AX117" s="232"/>
      <c r="AY117" s="232"/>
      <c r="AZ117" s="232"/>
      <c r="BA117" s="232"/>
      <c r="BB117" s="232"/>
      <c r="BC117" s="232"/>
      <c r="BD117" s="232"/>
      <c r="BE117" s="232"/>
      <c r="BF117" s="232"/>
      <c r="BG117" s="233"/>
      <c r="BM117" s="426"/>
      <c r="BN117" s="373" t="s">
        <v>860</v>
      </c>
      <c r="BO117" s="373">
        <f>IF(BX96="Fuerte",2,IF(BX96="Moderado",1,0))</f>
        <v>0</v>
      </c>
      <c r="BP117" s="232"/>
      <c r="BQ117" s="232"/>
      <c r="BR117" s="232"/>
      <c r="BS117" s="232"/>
      <c r="BT117" s="232"/>
      <c r="BU117" s="232"/>
      <c r="BV117" s="232"/>
      <c r="BW117" s="232"/>
    </row>
    <row r="118" spans="1:79">
      <c r="A118" s="385"/>
      <c r="B118" s="469" t="s">
        <v>82</v>
      </c>
      <c r="C118" s="428"/>
      <c r="D118" s="428"/>
      <c r="E118" s="428"/>
      <c r="F118" s="428"/>
      <c r="G118" s="377">
        <f>BO116</f>
        <v>0</v>
      </c>
      <c r="H118" s="264"/>
      <c r="I118" s="232"/>
      <c r="J118" s="232"/>
      <c r="K118" s="232"/>
      <c r="L118" s="470" t="s">
        <v>81</v>
      </c>
      <c r="M118" s="470"/>
      <c r="N118" s="470"/>
      <c r="O118" s="470"/>
      <c r="P118" s="469"/>
      <c r="Q118" s="471">
        <f>IF( AK13=1,0,BO117)</f>
        <v>0</v>
      </c>
      <c r="R118" s="471"/>
      <c r="S118" s="232"/>
      <c r="T118" s="232"/>
      <c r="U118" s="232"/>
      <c r="V118" s="232"/>
      <c r="W118" s="232"/>
      <c r="X118" s="232"/>
      <c r="Y118" s="232"/>
      <c r="Z118" s="305" t="str">
        <f>IF($AK13=1," Recuerde que para los riesgos de corrrupcion el impacto no disminuye","")</f>
        <v/>
      </c>
      <c r="AA118" s="232"/>
      <c r="AB118" s="232"/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232"/>
      <c r="AQ118" s="232"/>
      <c r="AR118" s="232"/>
      <c r="AS118" s="232"/>
      <c r="AT118" s="232"/>
      <c r="AU118" s="232"/>
      <c r="AV118" s="232"/>
      <c r="AW118" s="232"/>
      <c r="AX118" s="232"/>
      <c r="AY118" s="232"/>
      <c r="AZ118" s="232"/>
      <c r="BA118" s="232"/>
      <c r="BB118" s="232"/>
      <c r="BC118" s="232"/>
      <c r="BD118" s="232"/>
      <c r="BE118" s="232"/>
      <c r="BF118" s="232"/>
      <c r="BG118" s="233"/>
      <c r="BM118" s="232"/>
      <c r="BN118" s="31"/>
      <c r="BO118" s="232"/>
      <c r="BP118" s="232"/>
      <c r="BQ118" s="232"/>
      <c r="BR118" s="232"/>
      <c r="BS118" s="232"/>
      <c r="BT118" s="232"/>
      <c r="BU118" s="232"/>
      <c r="BV118" s="232"/>
      <c r="BW118" s="232"/>
    </row>
    <row r="119" spans="1:79">
      <c r="A119" s="385"/>
      <c r="B119" s="386"/>
      <c r="C119" s="386"/>
      <c r="D119" s="386"/>
      <c r="E119" s="386"/>
      <c r="F119" s="386"/>
      <c r="G119" s="386"/>
      <c r="H119" s="386"/>
      <c r="I119" s="386"/>
      <c r="J119" s="386"/>
      <c r="K119" s="19"/>
      <c r="L119" s="19"/>
      <c r="M119" s="232"/>
      <c r="N119" s="232"/>
      <c r="O119" s="232"/>
      <c r="P119" s="232"/>
      <c r="Q119" s="232"/>
      <c r="R119" s="232"/>
      <c r="S119" s="232"/>
      <c r="T119" s="232"/>
      <c r="U119" s="376"/>
      <c r="V119" s="376"/>
      <c r="W119" s="376"/>
      <c r="X119" s="376"/>
      <c r="Y119" s="376"/>
      <c r="Z119" s="376"/>
      <c r="AA119" s="376"/>
      <c r="AB119" s="232"/>
      <c r="AC119" s="232"/>
      <c r="AD119" s="232"/>
      <c r="AE119" s="376"/>
      <c r="AF119" s="376"/>
      <c r="AG119" s="376"/>
      <c r="AH119" s="376"/>
      <c r="AI119" s="376"/>
      <c r="AJ119" s="376"/>
      <c r="AK119" s="376"/>
      <c r="AL119" s="376"/>
      <c r="AM119" s="232"/>
      <c r="AN119" s="232"/>
      <c r="BB119" s="232"/>
      <c r="BC119" s="232"/>
      <c r="BD119" s="232"/>
      <c r="BE119" s="232"/>
      <c r="BF119" s="232"/>
      <c r="BG119" s="233"/>
      <c r="BM119" s="232"/>
      <c r="BN119" s="232"/>
      <c r="BO119" s="232"/>
      <c r="BP119" s="232"/>
      <c r="BQ119" s="232"/>
      <c r="BR119" s="232"/>
      <c r="BS119" s="232"/>
      <c r="BT119" s="232"/>
      <c r="BU119" s="232"/>
      <c r="BV119" s="232"/>
      <c r="BW119" s="232"/>
    </row>
    <row r="120" spans="1:79">
      <c r="A120" s="385"/>
      <c r="B120" s="386"/>
      <c r="C120" s="386"/>
      <c r="D120" s="386"/>
      <c r="E120" s="386"/>
      <c r="F120" s="386"/>
      <c r="G120" s="386"/>
      <c r="H120" s="386"/>
      <c r="I120" s="386"/>
      <c r="J120" s="386"/>
      <c r="K120" s="19"/>
      <c r="L120" s="19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  <c r="AC120" s="232"/>
      <c r="AD120" s="232"/>
      <c r="AE120" s="232"/>
      <c r="AF120" s="232"/>
      <c r="AG120" s="232"/>
      <c r="AH120" s="232"/>
      <c r="AI120" s="232"/>
      <c r="AJ120" s="232"/>
      <c r="AK120" s="232"/>
      <c r="AL120" s="232"/>
      <c r="AM120" s="232"/>
      <c r="AN120" s="232"/>
      <c r="BB120" s="232"/>
      <c r="BC120" s="232"/>
      <c r="BD120" s="232"/>
      <c r="BE120" s="232"/>
      <c r="BF120" s="232"/>
      <c r="BG120" s="233"/>
      <c r="BM120" s="232"/>
      <c r="BN120" s="232"/>
      <c r="BO120" s="232"/>
      <c r="BP120" s="232"/>
      <c r="BQ120" s="232"/>
      <c r="BR120" s="232"/>
      <c r="BS120" s="232"/>
      <c r="BT120" s="232"/>
      <c r="BU120" s="232"/>
      <c r="BV120" s="232"/>
      <c r="BW120" s="232"/>
    </row>
    <row r="121" spans="1:79">
      <c r="A121" s="385"/>
      <c r="B121" s="386"/>
      <c r="C121" s="386"/>
      <c r="D121" s="386"/>
      <c r="E121" s="386"/>
      <c r="F121" s="386"/>
      <c r="G121" s="386"/>
      <c r="H121" s="386"/>
      <c r="I121" s="386"/>
      <c r="J121" s="386"/>
      <c r="K121" s="19"/>
      <c r="L121" s="19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/>
      <c r="AF121" s="232"/>
      <c r="AG121" s="232"/>
      <c r="AH121" s="232"/>
      <c r="AI121" s="232"/>
      <c r="AJ121" s="232"/>
      <c r="AK121" s="232"/>
      <c r="AL121" s="232"/>
      <c r="AM121" s="232"/>
      <c r="AN121" s="232"/>
      <c r="BB121" s="232"/>
      <c r="BC121" s="232"/>
      <c r="BD121" s="232"/>
      <c r="BE121" s="232"/>
      <c r="BF121" s="232"/>
      <c r="BG121" s="233"/>
    </row>
    <row r="122" spans="1:79" ht="14.45" customHeight="1">
      <c r="A122" s="231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448" t="s">
        <v>53</v>
      </c>
      <c r="AA122" s="448"/>
      <c r="AB122" s="448"/>
      <c r="AC122" s="448"/>
      <c r="AD122" s="448"/>
      <c r="AE122" s="448"/>
      <c r="AF122" s="448"/>
      <c r="AG122" s="448"/>
      <c r="AH122" s="448"/>
      <c r="AI122" s="448"/>
      <c r="AJ122" s="448"/>
      <c r="AK122" s="448"/>
      <c r="AL122" s="375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  <c r="BB122" s="232"/>
      <c r="BC122" s="232"/>
      <c r="BD122" s="232"/>
      <c r="BE122" s="232"/>
      <c r="BF122" s="232"/>
      <c r="BG122" s="233"/>
    </row>
    <row r="123" spans="1:79">
      <c r="A123" s="231"/>
      <c r="B123" s="232"/>
      <c r="C123" s="232"/>
      <c r="D123" s="449" t="s">
        <v>54</v>
      </c>
      <c r="E123" s="449"/>
      <c r="F123" s="449"/>
      <c r="G123" s="449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4"/>
      <c r="S123" s="234"/>
      <c r="T123" s="234"/>
      <c r="U123" s="234"/>
      <c r="V123" s="234"/>
      <c r="W123" s="234"/>
      <c r="X123" s="232"/>
      <c r="Y123" s="232"/>
      <c r="Z123" s="31"/>
      <c r="AA123" s="232"/>
      <c r="AB123" s="232"/>
      <c r="AC123" s="232"/>
      <c r="AD123" s="232"/>
      <c r="AE123" s="232"/>
      <c r="AF123" s="232"/>
      <c r="AG123" s="232"/>
      <c r="AH123" s="232"/>
      <c r="AI123" s="232"/>
      <c r="AJ123" s="232"/>
      <c r="AK123" s="232"/>
      <c r="AL123" s="232"/>
      <c r="AM123" s="232"/>
      <c r="AN123" s="232"/>
      <c r="AO123" s="232"/>
      <c r="AP123" s="232"/>
      <c r="AQ123" s="232"/>
      <c r="AR123" s="232"/>
      <c r="AS123" s="232"/>
      <c r="AT123" s="232"/>
      <c r="AU123" s="232"/>
      <c r="AV123" s="232"/>
      <c r="AW123" s="232"/>
      <c r="AX123" s="232"/>
      <c r="AY123" s="232"/>
      <c r="AZ123" s="232"/>
      <c r="BA123" s="232"/>
      <c r="BB123" s="232"/>
      <c r="BC123" s="232"/>
      <c r="BD123" s="232"/>
      <c r="BE123" s="232"/>
      <c r="BF123" s="232"/>
      <c r="BG123" s="233"/>
    </row>
    <row r="124" spans="1:79" ht="14.45" customHeight="1">
      <c r="A124" s="231"/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452"/>
      <c r="S124" s="452"/>
      <c r="T124" s="452"/>
      <c r="U124" s="452"/>
      <c r="V124" s="452"/>
      <c r="W124" s="452"/>
      <c r="X124" s="232"/>
      <c r="Y124" s="232"/>
      <c r="Z124" s="232"/>
      <c r="AA124" s="232"/>
      <c r="AB124" s="457" t="s">
        <v>52</v>
      </c>
      <c r="AC124" s="458"/>
      <c r="AD124" s="458"/>
      <c r="AE124" s="458"/>
      <c r="AF124" s="458"/>
      <c r="AG124" s="458"/>
      <c r="AH124" s="458"/>
      <c r="AI124" s="458"/>
      <c r="AJ124" s="458"/>
      <c r="AK124" s="468"/>
      <c r="AL124" s="372"/>
      <c r="AM124" s="232"/>
      <c r="AN124" s="232"/>
      <c r="AO124" s="232"/>
      <c r="AP124" s="232"/>
      <c r="AQ124" s="232"/>
      <c r="AR124" s="232"/>
      <c r="AS124" s="232"/>
      <c r="AT124" s="232"/>
      <c r="AU124" s="232"/>
      <c r="AV124" s="232"/>
      <c r="AW124" s="232"/>
      <c r="AX124" s="232"/>
      <c r="AY124" s="232"/>
      <c r="AZ124" s="232"/>
      <c r="BA124" s="232"/>
      <c r="BB124" s="232"/>
      <c r="BC124" s="232"/>
      <c r="BD124" s="232"/>
      <c r="BE124" s="232"/>
      <c r="BF124" s="232"/>
      <c r="BG124" s="233"/>
      <c r="BM124" s="563" t="s">
        <v>106</v>
      </c>
      <c r="BN124" s="563"/>
      <c r="BO124" s="563"/>
      <c r="BU124" s="232"/>
      <c r="BV124" s="232"/>
      <c r="BW124" s="232"/>
      <c r="BX124" s="232"/>
      <c r="BY124" s="232"/>
      <c r="BZ124" s="232"/>
      <c r="CA124" s="232"/>
    </row>
    <row r="125" spans="1:79" ht="14.45" customHeight="1">
      <c r="A125" s="231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452"/>
      <c r="S125" s="452"/>
      <c r="T125" s="452"/>
      <c r="U125" s="452"/>
      <c r="V125" s="452"/>
      <c r="W125" s="452"/>
      <c r="X125" s="232"/>
      <c r="Y125" s="232"/>
      <c r="Z125" s="232"/>
      <c r="AA125" s="232"/>
      <c r="AB125" s="450">
        <v>1</v>
      </c>
      <c r="AC125" s="450"/>
      <c r="AD125" s="450">
        <v>2</v>
      </c>
      <c r="AE125" s="450"/>
      <c r="AF125" s="450">
        <v>3</v>
      </c>
      <c r="AG125" s="450"/>
      <c r="AH125" s="450">
        <v>4</v>
      </c>
      <c r="AI125" s="450"/>
      <c r="AJ125" s="450">
        <v>5</v>
      </c>
      <c r="AK125" s="450"/>
      <c r="AL125" s="372"/>
      <c r="AM125" s="232"/>
      <c r="AN125" s="232"/>
      <c r="AO125" s="232"/>
      <c r="AP125" s="232"/>
      <c r="AQ125" s="232"/>
      <c r="AR125" s="232"/>
      <c r="AS125" s="232"/>
      <c r="AT125" s="232"/>
      <c r="AU125" s="232"/>
      <c r="AV125" s="232"/>
      <c r="AW125" s="232"/>
      <c r="AX125" s="232"/>
      <c r="AY125" s="232"/>
      <c r="AZ125" s="232"/>
      <c r="BA125" s="232"/>
      <c r="BB125" s="232"/>
      <c r="BC125" s="232"/>
      <c r="BD125" s="232"/>
      <c r="BE125" s="232"/>
      <c r="BF125" s="232"/>
      <c r="BG125" s="233"/>
      <c r="BM125" s="563"/>
      <c r="BN125" s="563"/>
      <c r="BO125" s="563"/>
      <c r="BP125" s="238"/>
      <c r="BQ125" s="238"/>
      <c r="BR125" s="238"/>
      <c r="BS125" s="238"/>
      <c r="BT125" s="238"/>
      <c r="BU125" s="493"/>
      <c r="BV125" s="493"/>
      <c r="BW125" s="232"/>
      <c r="BX125" s="232"/>
      <c r="BY125" s="232"/>
      <c r="BZ125" s="232"/>
      <c r="CA125" s="232"/>
    </row>
    <row r="126" spans="1:79" ht="14.45" customHeight="1">
      <c r="A126" s="231"/>
      <c r="B126" s="232"/>
      <c r="C126" s="232"/>
      <c r="D126" s="232"/>
      <c r="E126" s="453" t="s">
        <v>93</v>
      </c>
      <c r="F126" s="453"/>
      <c r="G126" s="453"/>
      <c r="H126" s="453"/>
      <c r="I126" s="453"/>
      <c r="J126" s="453"/>
      <c r="K126" s="453"/>
      <c r="L126" s="453"/>
      <c r="M126" s="453"/>
      <c r="N126" s="453"/>
      <c r="O126" s="453"/>
      <c r="P126" s="453"/>
      <c r="Q126" s="232"/>
      <c r="R126" s="452"/>
      <c r="S126" s="452"/>
      <c r="T126" s="452"/>
      <c r="U126" s="452"/>
      <c r="V126" s="452"/>
      <c r="W126" s="452"/>
      <c r="X126" s="232"/>
      <c r="Y126" s="232"/>
      <c r="Z126" s="559" t="s">
        <v>51</v>
      </c>
      <c r="AA126" s="469">
        <v>1</v>
      </c>
      <c r="AB126" s="527" t="str">
        <f>IF(AND($AA$126=$BN$126,AB$125=$BN$127),"R4","")</f>
        <v/>
      </c>
      <c r="AC126" s="528"/>
      <c r="AD126" s="527" t="str">
        <f>IF(AND($AA$126=$BN$126,AD$125=$BN$127),"R4","")</f>
        <v/>
      </c>
      <c r="AE126" s="528"/>
      <c r="AF126" s="535" t="str">
        <f>IF(AND($AA$126=$BN$126,AF$125=$BN$127),"R4","")</f>
        <v/>
      </c>
      <c r="AG126" s="536"/>
      <c r="AH126" s="518" t="str">
        <f>IF(AND($AA$126=$BN$126,AH$125=$BN$127),"R4","")</f>
        <v/>
      </c>
      <c r="AI126" s="519"/>
      <c r="AJ126" s="531" t="str">
        <f>IF(AND($AA$126=$BN$126,AJ$125=$BN$127),"R4","")</f>
        <v/>
      </c>
      <c r="AK126" s="532"/>
      <c r="AL126" s="395"/>
      <c r="AM126" s="232"/>
      <c r="AN126" s="232"/>
      <c r="AO126" s="232"/>
      <c r="AP126" s="232"/>
      <c r="AQ126" s="232"/>
      <c r="AR126" s="232"/>
      <c r="AS126" s="232"/>
      <c r="AT126" s="232"/>
      <c r="AU126" s="232"/>
      <c r="AV126" s="232"/>
      <c r="AW126" s="232"/>
      <c r="AX126" s="232"/>
      <c r="AY126" s="232"/>
      <c r="AZ126" s="232"/>
      <c r="BA126" s="232"/>
      <c r="BB126" s="232"/>
      <c r="BC126" s="232"/>
      <c r="BD126" s="232"/>
      <c r="BE126" s="232"/>
      <c r="BF126" s="232"/>
      <c r="BG126" s="233"/>
      <c r="BM126" s="230" t="s">
        <v>82</v>
      </c>
      <c r="BN126" s="239" t="str">
        <f>IF(AND($AK$13&lt;&gt;"",$I$48&lt;&gt;""),(INDEX($BM$129:$BP$135,MATCH($BN$46,$BM$129:$BM$135,0),MATCH($G$118,$BM$130:$BP$130,0))),"")</f>
        <v/>
      </c>
      <c r="BO126" s="239" t="str">
        <f>IF(AND($AK$13&lt;&gt;"",$I$48&lt;&gt;""),VLOOKUP(BN126,Datos!A:L,12,0),"")</f>
        <v/>
      </c>
      <c r="BU126" s="493"/>
      <c r="BV126" s="493"/>
      <c r="BW126" s="232"/>
      <c r="BX126" s="232"/>
      <c r="BY126" s="232"/>
      <c r="BZ126" s="232"/>
      <c r="CA126" s="232"/>
    </row>
    <row r="127" spans="1:79" ht="14.45" customHeight="1">
      <c r="A127" s="231"/>
      <c r="B127" s="232"/>
      <c r="C127" s="232"/>
      <c r="D127" s="232"/>
      <c r="E127" s="232"/>
      <c r="F127" s="232"/>
      <c r="G127" s="232"/>
      <c r="H127" s="232"/>
      <c r="I127" s="232"/>
      <c r="J127" s="250"/>
      <c r="K127" s="251"/>
      <c r="L127" s="251"/>
      <c r="M127" s="251"/>
      <c r="N127" s="251"/>
      <c r="O127" s="251"/>
      <c r="P127" s="252"/>
      <c r="Q127" s="232"/>
      <c r="R127" s="452"/>
      <c r="S127" s="452"/>
      <c r="T127" s="452"/>
      <c r="U127" s="452"/>
      <c r="V127" s="452"/>
      <c r="W127" s="452"/>
      <c r="X127" s="232"/>
      <c r="Y127" s="232"/>
      <c r="Z127" s="560"/>
      <c r="AA127" s="469"/>
      <c r="AB127" s="529"/>
      <c r="AC127" s="530"/>
      <c r="AD127" s="529"/>
      <c r="AE127" s="530"/>
      <c r="AF127" s="537"/>
      <c r="AG127" s="538"/>
      <c r="AH127" s="520"/>
      <c r="AI127" s="521"/>
      <c r="AJ127" s="533"/>
      <c r="AK127" s="534"/>
      <c r="AL127" s="395"/>
      <c r="AM127" s="232"/>
      <c r="AN127" s="451" t="s">
        <v>462</v>
      </c>
      <c r="AO127" s="451"/>
      <c r="AP127" s="451"/>
      <c r="AQ127" s="451"/>
      <c r="AR127" s="451"/>
      <c r="AS127" s="451"/>
      <c r="AT127" s="451"/>
      <c r="AU127" s="451"/>
      <c r="AV127" s="451"/>
      <c r="AW127" s="451"/>
      <c r="AX127" s="451"/>
      <c r="AY127" s="451"/>
      <c r="AZ127" s="451"/>
      <c r="BA127" s="232"/>
      <c r="BB127" s="232"/>
      <c r="BC127" s="232"/>
      <c r="BD127" s="232"/>
      <c r="BE127" s="232"/>
      <c r="BF127" s="232"/>
      <c r="BG127" s="233"/>
      <c r="BM127" s="230" t="s">
        <v>81</v>
      </c>
      <c r="BN127" s="239" t="str">
        <f>IF(AND($AK$13&lt;&gt;"",J63&lt;&gt;""),(INDEX($BM$129:$BP$135,MATCH($BN$47,$BM$129:$BM$135,0),MATCH($Q$118,$BM$130:$BP$130,0))),"")</f>
        <v/>
      </c>
      <c r="BO127" s="239" t="str">
        <f>IF(AND($AK$13&lt;&gt;"",$J$63&lt;&gt;""),VLOOKUP(BN127,Datos!A:R,18,0),"")</f>
        <v/>
      </c>
      <c r="BU127" s="232"/>
      <c r="BV127" s="232"/>
      <c r="BW127" s="232"/>
      <c r="BX127" s="232"/>
      <c r="BY127" s="232"/>
      <c r="BZ127" s="232"/>
      <c r="CA127" s="232"/>
    </row>
    <row r="128" spans="1:79" ht="14.25" customHeight="1">
      <c r="A128" s="231"/>
      <c r="B128" s="232"/>
      <c r="C128" s="232"/>
      <c r="D128" s="232"/>
      <c r="E128" s="232"/>
      <c r="F128" s="232"/>
      <c r="G128" s="232"/>
      <c r="H128" s="232"/>
      <c r="I128" s="232"/>
      <c r="J128" s="567" t="str">
        <f>BO126</f>
        <v/>
      </c>
      <c r="K128" s="567"/>
      <c r="L128" s="567"/>
      <c r="M128" s="567"/>
      <c r="N128" s="567"/>
      <c r="O128" s="567"/>
      <c r="P128" s="567"/>
      <c r="Q128" s="232"/>
      <c r="R128" s="452"/>
      <c r="S128" s="452"/>
      <c r="T128" s="452"/>
      <c r="U128" s="452"/>
      <c r="V128" s="452"/>
      <c r="W128" s="452"/>
      <c r="X128" s="232"/>
      <c r="Y128" s="232"/>
      <c r="Z128" s="560"/>
      <c r="AA128" s="469">
        <v>2</v>
      </c>
      <c r="AB128" s="527" t="str">
        <f>IF(AND($AA$128=$BN$126,AB$125=$BN$127),"R4","")</f>
        <v/>
      </c>
      <c r="AC128" s="528"/>
      <c r="AD128" s="527" t="str">
        <f>IF(AND($AA$128=$BN$126,AD$125=$BN$127),"R4","")</f>
        <v/>
      </c>
      <c r="AE128" s="528"/>
      <c r="AF128" s="535" t="str">
        <f>IF(AND($AA$128=$BN$126,AF$125=$BN$127),"R4","")</f>
        <v/>
      </c>
      <c r="AG128" s="536"/>
      <c r="AH128" s="518" t="str">
        <f>IF(AND($AA$128=$BN$126,AH$125=$BN$127),"R4","")</f>
        <v/>
      </c>
      <c r="AI128" s="519"/>
      <c r="AJ128" s="531" t="str">
        <f>IF(AND($AA$128=$BN$126,AJ$125=$BN$127),"R4","")</f>
        <v/>
      </c>
      <c r="AK128" s="532"/>
      <c r="AL128" s="395"/>
      <c r="AM128" s="232"/>
      <c r="AN128" s="539" t="str">
        <f>IF($V$13&lt;&gt;"",(INDEX($BM$49:$BT$54,MATCH($BO$126,$BM$49:$BM$54,0),MATCH($BO$127,$BM$49:$BT$49,0))),"")</f>
        <v/>
      </c>
      <c r="AO128" s="540"/>
      <c r="AP128" s="540"/>
      <c r="AQ128" s="540"/>
      <c r="AR128" s="540"/>
      <c r="AS128" s="540"/>
      <c r="AT128" s="540"/>
      <c r="AU128" s="540"/>
      <c r="AV128" s="540"/>
      <c r="AW128" s="540"/>
      <c r="AX128" s="540"/>
      <c r="AY128" s="540"/>
      <c r="AZ128" s="541"/>
      <c r="BA128" s="232"/>
      <c r="BB128" s="232"/>
      <c r="BC128" s="232"/>
      <c r="BD128" s="232"/>
      <c r="BE128" s="232"/>
      <c r="BF128" s="232"/>
      <c r="BG128" s="233"/>
      <c r="BN128" s="232"/>
      <c r="BO128" s="232"/>
      <c r="BU128" s="232"/>
      <c r="BV128" s="232"/>
      <c r="BW128" s="232"/>
      <c r="BX128" s="232"/>
      <c r="BY128" s="232"/>
      <c r="BZ128" s="232"/>
      <c r="CA128" s="232"/>
    </row>
    <row r="129" spans="1:79" ht="14.45" customHeight="1">
      <c r="A129" s="231"/>
      <c r="B129" s="232"/>
      <c r="C129" s="232"/>
      <c r="D129" s="232"/>
      <c r="E129" s="232"/>
      <c r="F129" s="232"/>
      <c r="G129" s="232"/>
      <c r="H129" s="232"/>
      <c r="I129" s="232"/>
      <c r="J129" s="254"/>
      <c r="K129" s="249"/>
      <c r="L129" s="249"/>
      <c r="M129" s="249"/>
      <c r="N129" s="249"/>
      <c r="O129" s="249"/>
      <c r="P129" s="255"/>
      <c r="Q129" s="232"/>
      <c r="R129" s="234"/>
      <c r="S129" s="234"/>
      <c r="T129" s="234"/>
      <c r="U129" s="234"/>
      <c r="V129" s="234"/>
      <c r="W129" s="234"/>
      <c r="X129" s="232"/>
      <c r="Y129" s="232"/>
      <c r="Z129" s="560"/>
      <c r="AA129" s="469"/>
      <c r="AB129" s="529"/>
      <c r="AC129" s="530"/>
      <c r="AD129" s="529"/>
      <c r="AE129" s="530"/>
      <c r="AF129" s="537"/>
      <c r="AG129" s="538"/>
      <c r="AH129" s="520"/>
      <c r="AI129" s="521"/>
      <c r="AJ129" s="533"/>
      <c r="AK129" s="534"/>
      <c r="AL129" s="395"/>
      <c r="AM129" s="232"/>
      <c r="AN129" s="542"/>
      <c r="AO129" s="543"/>
      <c r="AP129" s="543"/>
      <c r="AQ129" s="543"/>
      <c r="AR129" s="543"/>
      <c r="AS129" s="543"/>
      <c r="AT129" s="543"/>
      <c r="AU129" s="543"/>
      <c r="AV129" s="543"/>
      <c r="AW129" s="543"/>
      <c r="AX129" s="543"/>
      <c r="AY129" s="543"/>
      <c r="AZ129" s="544"/>
      <c r="BE129" s="232"/>
      <c r="BF129" s="232"/>
      <c r="BG129" s="233"/>
      <c r="BM129" s="265"/>
      <c r="BN129" s="564" t="s">
        <v>104</v>
      </c>
      <c r="BO129" s="565"/>
      <c r="BP129" s="566"/>
      <c r="BU129" s="232"/>
      <c r="BV129" s="232"/>
      <c r="BW129" s="232"/>
      <c r="BX129" s="232"/>
      <c r="BY129" s="232"/>
      <c r="BZ129" s="232"/>
      <c r="CA129" s="232"/>
    </row>
    <row r="130" spans="1:79" ht="14.45" customHeight="1">
      <c r="A130" s="231"/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348"/>
      <c r="S130" s="348"/>
      <c r="T130" s="234"/>
      <c r="U130" s="234"/>
      <c r="V130" s="234"/>
      <c r="W130" s="234"/>
      <c r="X130" s="232"/>
      <c r="Y130" s="232"/>
      <c r="Z130" s="560"/>
      <c r="AA130" s="469">
        <v>3</v>
      </c>
      <c r="AB130" s="527" t="str">
        <f>IF(AND($AA$130=$BN$126,AB$125=$BN$127),"R4","")</f>
        <v/>
      </c>
      <c r="AC130" s="528"/>
      <c r="AD130" s="535" t="str">
        <f>IF(AND($AA$130=$BN$126,AD$125=$BN$127),"R4","")</f>
        <v/>
      </c>
      <c r="AE130" s="536"/>
      <c r="AF130" s="518" t="str">
        <f>IF(AND($AA$130=$BN$126,AF$125=$BN$127),"R4","")</f>
        <v/>
      </c>
      <c r="AG130" s="519"/>
      <c r="AH130" s="531" t="str">
        <f>IF(AND($AA$130=$BN$126,AH$125=$BN$127),"R4","")</f>
        <v/>
      </c>
      <c r="AI130" s="532"/>
      <c r="AJ130" s="531" t="str">
        <f>IF(AND($AA$130=$BN$126,AJ$125=$BN$127),"R4","")</f>
        <v/>
      </c>
      <c r="AK130" s="532"/>
      <c r="AL130" s="395"/>
      <c r="AM130" s="232"/>
      <c r="AN130" s="232"/>
      <c r="AO130" s="232"/>
      <c r="AP130" s="232"/>
      <c r="AQ130" s="232"/>
      <c r="AR130" s="232"/>
      <c r="BE130" s="232"/>
      <c r="BF130" s="232"/>
      <c r="BG130" s="233"/>
      <c r="BM130" s="374" t="s">
        <v>105</v>
      </c>
      <c r="BN130" s="374">
        <v>0</v>
      </c>
      <c r="BO130" s="374">
        <v>1</v>
      </c>
      <c r="BP130" s="374">
        <v>2</v>
      </c>
      <c r="BQ130" s="240"/>
      <c r="BR130" s="232"/>
      <c r="BS130" s="232"/>
      <c r="BT130" s="232"/>
    </row>
    <row r="131" spans="1:79" ht="14.45" customHeight="1">
      <c r="A131" s="231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452"/>
      <c r="S131" s="452"/>
      <c r="T131" s="452"/>
      <c r="U131" s="452"/>
      <c r="V131" s="452"/>
      <c r="W131" s="452"/>
      <c r="X131" s="232"/>
      <c r="Y131" s="232"/>
      <c r="Z131" s="560"/>
      <c r="AA131" s="469"/>
      <c r="AB131" s="529"/>
      <c r="AC131" s="530"/>
      <c r="AD131" s="537"/>
      <c r="AE131" s="538"/>
      <c r="AF131" s="520"/>
      <c r="AG131" s="521"/>
      <c r="AH131" s="533"/>
      <c r="AI131" s="534"/>
      <c r="AJ131" s="533"/>
      <c r="AK131" s="534"/>
      <c r="AL131" s="395"/>
      <c r="AM131" s="232"/>
      <c r="AN131" s="232"/>
      <c r="AO131" s="232"/>
      <c r="AP131" s="232"/>
      <c r="AQ131" s="232"/>
      <c r="AR131" s="232"/>
      <c r="BE131" s="232"/>
      <c r="BF131" s="232"/>
      <c r="BG131" s="233"/>
      <c r="BM131" s="374">
        <v>1</v>
      </c>
      <c r="BN131" s="374">
        <v>1</v>
      </c>
      <c r="BO131" s="374">
        <v>1</v>
      </c>
      <c r="BP131" s="374">
        <v>1</v>
      </c>
      <c r="BQ131" s="240"/>
      <c r="BR131" s="232"/>
      <c r="BS131" s="232"/>
      <c r="BT131" s="232"/>
    </row>
    <row r="132" spans="1:79" ht="14.4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452"/>
      <c r="S132" s="452"/>
      <c r="T132" s="452"/>
      <c r="U132" s="452"/>
      <c r="V132" s="452"/>
      <c r="W132" s="452"/>
      <c r="X132" s="232"/>
      <c r="Y132" s="232"/>
      <c r="Z132" s="560"/>
      <c r="AA132" s="469">
        <v>4</v>
      </c>
      <c r="AB132" s="535" t="str">
        <f>IF(AND($AA$132=$BN$126,AB$125=$BN$127),"R4","")</f>
        <v/>
      </c>
      <c r="AC132" s="536"/>
      <c r="AD132" s="518" t="str">
        <f>IF(AND($AA$132=$BN$126,AD$125=$BN$127),"R4","")</f>
        <v/>
      </c>
      <c r="AE132" s="519"/>
      <c r="AF132" s="518" t="str">
        <f>IF(AND($AA$132=$BN$126,AF$125=$BN$127),"R4","")</f>
        <v/>
      </c>
      <c r="AG132" s="519"/>
      <c r="AH132" s="531" t="str">
        <f>IF(AND($AA$132=$BN$126,AH$125=$BN$127),"R4","")</f>
        <v/>
      </c>
      <c r="AI132" s="532"/>
      <c r="AJ132" s="531" t="str">
        <f>IF(AND($AA$132=$BN$126,AJ$125=$BN$127),"R4","")</f>
        <v/>
      </c>
      <c r="AK132" s="532"/>
      <c r="AL132" s="395"/>
      <c r="AM132" s="232"/>
      <c r="AN132" s="232"/>
      <c r="AO132" s="232"/>
      <c r="AP132" s="232"/>
      <c r="AQ132" s="232"/>
      <c r="AR132" s="232"/>
      <c r="AS132" s="232"/>
      <c r="AT132" s="232"/>
      <c r="AU132" s="232"/>
      <c r="AV132" s="232"/>
      <c r="AW132" s="232"/>
      <c r="AX132" s="232"/>
      <c r="AY132" s="232"/>
      <c r="AZ132" s="232"/>
      <c r="BA132" s="232"/>
      <c r="BB132" s="232"/>
      <c r="BC132" s="232"/>
      <c r="BD132" s="232"/>
      <c r="BE132" s="232"/>
      <c r="BF132" s="232"/>
      <c r="BG132" s="233"/>
      <c r="BM132" s="374">
        <v>2</v>
      </c>
      <c r="BN132" s="374">
        <v>2</v>
      </c>
      <c r="BO132" s="374">
        <v>1</v>
      </c>
      <c r="BP132" s="374">
        <v>1</v>
      </c>
      <c r="BQ132" s="240"/>
      <c r="BR132" s="232"/>
      <c r="BS132" s="232"/>
      <c r="BT132" s="232"/>
    </row>
    <row r="133" spans="1:79" ht="14.45" customHeight="1">
      <c r="A133" s="231"/>
      <c r="B133" s="232"/>
      <c r="C133" s="232"/>
      <c r="D133" s="232"/>
      <c r="E133" s="267" t="s">
        <v>94</v>
      </c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32"/>
      <c r="R133" s="452"/>
      <c r="S133" s="452"/>
      <c r="T133" s="452"/>
      <c r="U133" s="452"/>
      <c r="V133" s="452"/>
      <c r="W133" s="452"/>
      <c r="X133" s="232"/>
      <c r="Y133" s="232"/>
      <c r="Z133" s="560"/>
      <c r="AA133" s="469"/>
      <c r="AB133" s="537"/>
      <c r="AC133" s="538"/>
      <c r="AD133" s="520"/>
      <c r="AE133" s="521"/>
      <c r="AF133" s="520"/>
      <c r="AG133" s="521"/>
      <c r="AH133" s="533"/>
      <c r="AI133" s="534"/>
      <c r="AJ133" s="533"/>
      <c r="AK133" s="534"/>
      <c r="AL133" s="395"/>
      <c r="AM133" s="232"/>
      <c r="AN133" s="232"/>
      <c r="AO133" s="232"/>
      <c r="AP133" s="232"/>
      <c r="AQ133" s="232"/>
      <c r="AR133" s="232"/>
      <c r="AS133" s="232"/>
      <c r="AT133" s="232"/>
      <c r="AU133" s="232"/>
      <c r="AV133" s="232"/>
      <c r="AW133" s="232"/>
      <c r="AX133" s="232"/>
      <c r="AY133" s="232"/>
      <c r="AZ133" s="232"/>
      <c r="BA133" s="232"/>
      <c r="BB133" s="232"/>
      <c r="BC133" s="232"/>
      <c r="BD133" s="232"/>
      <c r="BE133" s="232"/>
      <c r="BF133" s="232"/>
      <c r="BG133" s="233"/>
      <c r="BM133" s="374">
        <v>3</v>
      </c>
      <c r="BN133" s="374">
        <v>3</v>
      </c>
      <c r="BO133" s="374">
        <v>2</v>
      </c>
      <c r="BP133" s="374">
        <v>1</v>
      </c>
      <c r="BQ133" s="240"/>
      <c r="BR133" s="232"/>
      <c r="BS133" s="232"/>
      <c r="BT133" s="232"/>
    </row>
    <row r="134" spans="1:79" ht="14.45" customHeight="1">
      <c r="A134" s="231"/>
      <c r="B134" s="232"/>
      <c r="C134" s="232"/>
      <c r="D134" s="232"/>
      <c r="E134" s="232"/>
      <c r="F134" s="232"/>
      <c r="G134" s="232"/>
      <c r="H134" s="232"/>
      <c r="I134" s="232"/>
      <c r="J134" s="243"/>
      <c r="K134" s="244"/>
      <c r="L134" s="244"/>
      <c r="M134" s="244"/>
      <c r="N134" s="244"/>
      <c r="O134" s="244"/>
      <c r="P134" s="245"/>
      <c r="Q134" s="268"/>
      <c r="R134" s="452"/>
      <c r="S134" s="452"/>
      <c r="T134" s="452"/>
      <c r="U134" s="452"/>
      <c r="V134" s="452"/>
      <c r="W134" s="452"/>
      <c r="X134" s="232"/>
      <c r="Y134" s="232"/>
      <c r="Z134" s="560"/>
      <c r="AA134" s="469">
        <v>5</v>
      </c>
      <c r="AB134" s="518" t="str">
        <f>IF(AND($AA$134=$BN$126,AB$125=$BN$127),"R4","")</f>
        <v/>
      </c>
      <c r="AC134" s="519"/>
      <c r="AD134" s="518" t="str">
        <f>IF(AND($AA$134=$BN$126,AD$125=$BN$127),"R4","")</f>
        <v/>
      </c>
      <c r="AE134" s="519"/>
      <c r="AF134" s="531" t="str">
        <f>IF(AND($AA$134=$BN$126,AF$125=$BN$127),"R4","")</f>
        <v/>
      </c>
      <c r="AG134" s="532"/>
      <c r="AH134" s="531" t="str">
        <f>IF(AND($AA$134=$BN$126,AH$125=$BN$127),"R4","")</f>
        <v/>
      </c>
      <c r="AI134" s="532"/>
      <c r="AJ134" s="531" t="str">
        <f>IF(AND($AA$134=$BN$126,AJ$125=$BN$127),"R4","")</f>
        <v/>
      </c>
      <c r="AK134" s="532"/>
      <c r="AL134" s="395"/>
      <c r="AM134" s="232"/>
      <c r="AN134" s="232"/>
      <c r="AO134" s="232"/>
      <c r="AP134" s="232"/>
      <c r="AQ134" s="232"/>
      <c r="AR134" s="232"/>
      <c r="AS134" s="232"/>
      <c r="AT134" s="232"/>
      <c r="AU134" s="232"/>
      <c r="AV134" s="232"/>
      <c r="AW134" s="232"/>
      <c r="AX134" s="232"/>
      <c r="AY134" s="232"/>
      <c r="AZ134" s="232"/>
      <c r="BA134" s="232"/>
      <c r="BB134" s="232"/>
      <c r="BC134" s="232"/>
      <c r="BD134" s="232"/>
      <c r="BE134" s="232"/>
      <c r="BF134" s="232"/>
      <c r="BG134" s="233"/>
      <c r="BM134" s="374">
        <v>4</v>
      </c>
      <c r="BN134" s="374">
        <v>4</v>
      </c>
      <c r="BO134" s="374">
        <v>3</v>
      </c>
      <c r="BP134" s="374">
        <v>2</v>
      </c>
      <c r="BQ134" s="240"/>
      <c r="BR134" s="232"/>
      <c r="BS134" s="232"/>
      <c r="BT134" s="232"/>
    </row>
    <row r="135" spans="1:79" ht="14.45" customHeight="1">
      <c r="A135" s="231"/>
      <c r="B135" s="232"/>
      <c r="C135" s="232"/>
      <c r="D135" s="232"/>
      <c r="E135" s="232"/>
      <c r="F135" s="232"/>
      <c r="G135" s="232"/>
      <c r="H135" s="232"/>
      <c r="I135" s="232"/>
      <c r="J135" s="567" t="str">
        <f>BO127</f>
        <v/>
      </c>
      <c r="K135" s="567"/>
      <c r="L135" s="567"/>
      <c r="M135" s="567"/>
      <c r="N135" s="567"/>
      <c r="O135" s="567"/>
      <c r="P135" s="567"/>
      <c r="Q135" s="232"/>
      <c r="R135" s="452"/>
      <c r="S135" s="452"/>
      <c r="T135" s="452"/>
      <c r="U135" s="452"/>
      <c r="V135" s="452"/>
      <c r="W135" s="452"/>
      <c r="X135" s="232"/>
      <c r="Y135" s="232"/>
      <c r="Z135" s="561"/>
      <c r="AA135" s="469"/>
      <c r="AB135" s="520"/>
      <c r="AC135" s="521"/>
      <c r="AD135" s="520"/>
      <c r="AE135" s="521"/>
      <c r="AF135" s="533"/>
      <c r="AG135" s="534"/>
      <c r="AH135" s="533"/>
      <c r="AI135" s="534"/>
      <c r="AJ135" s="533"/>
      <c r="AK135" s="534"/>
      <c r="AL135" s="395"/>
      <c r="AM135" s="232"/>
      <c r="AN135" s="232"/>
      <c r="AO135" s="232"/>
      <c r="AP135" s="232"/>
      <c r="AQ135" s="232"/>
      <c r="AR135" s="232"/>
      <c r="AS135" s="234"/>
      <c r="AT135" s="232"/>
      <c r="AU135" s="232"/>
      <c r="AV135" s="232"/>
      <c r="AW135" s="232"/>
      <c r="AX135" s="232"/>
      <c r="AY135" s="232"/>
      <c r="AZ135" s="232"/>
      <c r="BA135" s="232"/>
      <c r="BB135" s="232"/>
      <c r="BC135" s="232"/>
      <c r="BD135" s="232"/>
      <c r="BE135" s="232"/>
      <c r="BF135" s="232"/>
      <c r="BG135" s="233"/>
      <c r="BM135" s="374">
        <v>5</v>
      </c>
      <c r="BN135" s="374">
        <v>5</v>
      </c>
      <c r="BO135" s="374">
        <v>4</v>
      </c>
      <c r="BP135" s="374">
        <v>3</v>
      </c>
      <c r="BQ135" s="240"/>
      <c r="BR135" s="232"/>
      <c r="BS135" s="232"/>
      <c r="BT135" s="232"/>
    </row>
    <row r="136" spans="1:79">
      <c r="A136" s="231"/>
      <c r="B136" s="232"/>
      <c r="C136" s="232"/>
      <c r="D136" s="232"/>
      <c r="E136" s="232"/>
      <c r="F136" s="232"/>
      <c r="G136" s="232"/>
      <c r="H136" s="232"/>
      <c r="I136" s="232"/>
      <c r="J136" s="254"/>
      <c r="K136" s="249"/>
      <c r="L136" s="249"/>
      <c r="M136" s="249"/>
      <c r="N136" s="249"/>
      <c r="O136" s="249"/>
      <c r="P136" s="255"/>
      <c r="Q136" s="232"/>
      <c r="R136" s="232"/>
      <c r="S136" s="232"/>
      <c r="T136" s="232"/>
      <c r="U136" s="232"/>
      <c r="V136" s="232"/>
      <c r="W136" s="232"/>
      <c r="X136" s="232"/>
      <c r="Y136" s="232"/>
      <c r="Z136" s="248"/>
      <c r="AA136" s="232"/>
      <c r="AB136" s="232"/>
      <c r="AC136" s="232"/>
      <c r="AD136" s="232"/>
      <c r="AE136" s="232"/>
      <c r="AF136" s="232"/>
      <c r="AG136" s="232"/>
      <c r="AH136" s="232"/>
      <c r="AI136" s="232"/>
      <c r="AJ136" s="232"/>
      <c r="AK136" s="232"/>
      <c r="AL136" s="232"/>
      <c r="AM136" s="232"/>
      <c r="AN136" s="232"/>
      <c r="AO136" s="232"/>
      <c r="AP136" s="232"/>
      <c r="AQ136" s="232"/>
      <c r="AR136" s="232"/>
      <c r="AS136" s="232"/>
      <c r="AT136" s="232"/>
      <c r="AU136" s="232"/>
      <c r="AV136" s="232"/>
      <c r="AW136" s="232"/>
      <c r="AX136" s="232"/>
      <c r="AY136" s="232"/>
      <c r="AZ136" s="232"/>
      <c r="BA136" s="232"/>
      <c r="BB136" s="232"/>
      <c r="BC136" s="232"/>
      <c r="BD136" s="232"/>
      <c r="BE136" s="232"/>
      <c r="BF136" s="232"/>
      <c r="BG136" s="233"/>
    </row>
    <row r="137" spans="1:79">
      <c r="A137" s="231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32"/>
      <c r="Z137" s="248"/>
      <c r="AA137" s="232"/>
      <c r="AB137" s="232"/>
      <c r="AC137" s="232"/>
      <c r="AD137" s="232"/>
      <c r="AE137" s="232"/>
      <c r="AF137" s="232"/>
      <c r="AG137" s="232"/>
      <c r="AH137" s="232"/>
      <c r="AI137" s="232"/>
      <c r="AJ137" s="232"/>
      <c r="AK137" s="232"/>
      <c r="AL137" s="232"/>
      <c r="AM137" s="232"/>
      <c r="AN137" s="232"/>
      <c r="AO137" s="232"/>
      <c r="AP137" s="232"/>
      <c r="AQ137" s="232"/>
      <c r="AR137" s="232"/>
      <c r="AS137" s="232"/>
      <c r="AT137" s="232"/>
      <c r="AU137" s="232"/>
      <c r="AV137" s="232"/>
      <c r="AW137" s="232"/>
      <c r="AX137" s="232"/>
      <c r="AY137" s="232"/>
      <c r="AZ137" s="232"/>
      <c r="BA137" s="232"/>
      <c r="BB137" s="232"/>
      <c r="BC137" s="232"/>
      <c r="BD137" s="232"/>
      <c r="BE137" s="232"/>
      <c r="BF137" s="232"/>
      <c r="BG137" s="233"/>
    </row>
    <row r="138" spans="1:79" ht="15.75" thickBot="1">
      <c r="A138" s="231"/>
      <c r="B138" s="232"/>
      <c r="C138" s="232"/>
      <c r="D138" s="232"/>
      <c r="E138" s="232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232"/>
      <c r="AA138" s="232"/>
      <c r="AB138" s="232"/>
      <c r="AC138" s="232"/>
      <c r="AD138" s="232"/>
      <c r="AE138" s="232"/>
      <c r="AF138" s="232"/>
      <c r="AG138" s="232"/>
      <c r="AH138" s="232"/>
      <c r="AI138" s="232"/>
      <c r="AJ138" s="232"/>
      <c r="AK138" s="232"/>
      <c r="AL138" s="232"/>
      <c r="AM138" s="232"/>
      <c r="AN138" s="232"/>
      <c r="AO138" s="232"/>
      <c r="AP138" s="232"/>
      <c r="AQ138" s="232"/>
      <c r="AR138" s="232"/>
      <c r="AS138" s="232"/>
      <c r="AT138" s="232"/>
      <c r="AU138" s="232"/>
      <c r="AV138" s="232"/>
      <c r="AW138" s="232"/>
      <c r="AX138" s="232"/>
      <c r="AY138" s="232"/>
      <c r="AZ138" s="232"/>
      <c r="BA138" s="232"/>
      <c r="BB138" s="232"/>
      <c r="BC138" s="232"/>
      <c r="BD138" s="232"/>
      <c r="BE138" s="232"/>
      <c r="BF138" s="232"/>
      <c r="BG138" s="233"/>
    </row>
    <row r="139" spans="1:79" ht="32.450000000000003" customHeight="1" thickBot="1">
      <c r="A139" s="433" t="s">
        <v>518</v>
      </c>
      <c r="B139" s="434"/>
      <c r="C139" s="434"/>
      <c r="D139" s="434"/>
      <c r="E139" s="434"/>
      <c r="F139" s="434"/>
      <c r="G139" s="434"/>
      <c r="H139" s="434"/>
      <c r="I139" s="434"/>
      <c r="J139" s="434"/>
      <c r="K139" s="434"/>
      <c r="L139" s="434"/>
      <c r="M139" s="434"/>
      <c r="N139" s="434"/>
      <c r="O139" s="434"/>
      <c r="P139" s="434"/>
      <c r="Q139" s="434"/>
      <c r="R139" s="434"/>
      <c r="S139" s="434"/>
      <c r="T139" s="434"/>
      <c r="U139" s="434"/>
      <c r="V139" s="434"/>
      <c r="W139" s="434"/>
      <c r="X139" s="434"/>
      <c r="Y139" s="434"/>
      <c r="Z139" s="434"/>
      <c r="AA139" s="434"/>
      <c r="AB139" s="434"/>
      <c r="AC139" s="434"/>
      <c r="AD139" s="434"/>
      <c r="AE139" s="434"/>
      <c r="AF139" s="434"/>
      <c r="AG139" s="434"/>
      <c r="AH139" s="434"/>
      <c r="AI139" s="434"/>
      <c r="AJ139" s="434"/>
      <c r="AK139" s="434"/>
      <c r="AL139" s="434"/>
      <c r="AM139" s="434"/>
      <c r="AN139" s="434"/>
      <c r="AO139" s="434"/>
      <c r="AP139" s="434"/>
      <c r="AQ139" s="434"/>
      <c r="AR139" s="434"/>
      <c r="AS139" s="434"/>
      <c r="AT139" s="434"/>
      <c r="AU139" s="434"/>
      <c r="AV139" s="434"/>
      <c r="AW139" s="434"/>
      <c r="AX139" s="434"/>
      <c r="AY139" s="434"/>
      <c r="AZ139" s="434"/>
      <c r="BA139" s="434"/>
      <c r="BB139" s="434"/>
      <c r="BC139" s="434"/>
      <c r="BD139" s="434"/>
      <c r="BE139" s="434"/>
      <c r="BF139" s="434"/>
      <c r="BG139" s="435"/>
    </row>
    <row r="140" spans="1:79" s="262" customFormat="1" ht="32.450000000000003" customHeight="1">
      <c r="A140" s="222"/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0"/>
      <c r="BE140" s="220"/>
      <c r="BF140" s="220"/>
      <c r="BG140" s="223"/>
    </row>
    <row r="141" spans="1:79" ht="19.899999999999999" customHeight="1">
      <c r="A141" s="231"/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  <c r="AF141" s="232"/>
      <c r="AG141" s="232"/>
      <c r="AH141" s="232"/>
      <c r="AI141" s="232"/>
      <c r="AJ141" s="232"/>
      <c r="AK141" s="232"/>
      <c r="AL141" s="232"/>
      <c r="AM141" s="232"/>
      <c r="AN141" s="232"/>
      <c r="AO141" s="232"/>
      <c r="AP141" s="232"/>
      <c r="AQ141" s="232"/>
      <c r="AR141" s="232"/>
      <c r="AS141" s="232"/>
      <c r="AT141" s="232"/>
      <c r="AU141" s="232"/>
      <c r="AV141" s="232"/>
      <c r="AW141" s="232"/>
      <c r="AX141" s="232"/>
      <c r="AY141" s="232"/>
      <c r="AZ141" s="232"/>
      <c r="BA141" s="232"/>
      <c r="BB141" s="232"/>
      <c r="BC141" s="232"/>
      <c r="BD141" s="232"/>
      <c r="BE141" s="232"/>
      <c r="BF141" s="232"/>
      <c r="BG141" s="233"/>
    </row>
    <row r="142" spans="1:79">
      <c r="A142" s="231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32"/>
      <c r="AI142" s="232"/>
      <c r="AJ142" s="232"/>
      <c r="AK142" s="232"/>
      <c r="AL142" s="232"/>
      <c r="AM142" s="232"/>
      <c r="AN142" s="232"/>
      <c r="AO142" s="232"/>
      <c r="AP142" s="232"/>
      <c r="AQ142" s="232"/>
      <c r="AR142" s="232"/>
      <c r="AS142" s="232"/>
      <c r="AT142" s="232"/>
      <c r="AU142" s="232"/>
      <c r="AV142" s="232"/>
      <c r="AW142" s="232"/>
      <c r="AX142" s="232"/>
      <c r="AY142" s="232"/>
      <c r="AZ142" s="232"/>
      <c r="BA142" s="232"/>
      <c r="BB142" s="232"/>
      <c r="BC142" s="232"/>
      <c r="BD142" s="232"/>
      <c r="BE142" s="232"/>
      <c r="BF142" s="232"/>
      <c r="BG142" s="233"/>
    </row>
    <row r="143" spans="1:79" ht="34.15" customHeight="1">
      <c r="A143" s="231"/>
      <c r="B143" s="232"/>
      <c r="C143" s="232"/>
      <c r="D143" s="457"/>
      <c r="E143" s="458"/>
      <c r="F143" s="458"/>
      <c r="G143" s="458"/>
      <c r="H143" s="458"/>
      <c r="I143" s="458"/>
      <c r="J143" s="458"/>
      <c r="K143" s="458"/>
      <c r="L143" s="74"/>
      <c r="M143" s="74"/>
      <c r="N143" s="74"/>
      <c r="O143" s="74"/>
      <c r="P143" s="244"/>
      <c r="Q143" s="74"/>
      <c r="R143" s="74"/>
      <c r="S143" s="244"/>
      <c r="T143" s="74"/>
      <c r="U143" s="74"/>
      <c r="V143" s="74"/>
      <c r="W143" s="74"/>
      <c r="X143" s="74"/>
      <c r="Y143" s="74"/>
      <c r="Z143" s="244"/>
      <c r="AA143" s="74"/>
      <c r="AB143" s="74"/>
      <c r="AC143" s="224" t="s">
        <v>518</v>
      </c>
      <c r="AD143" s="74"/>
      <c r="AE143" s="74"/>
      <c r="AF143" s="24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5"/>
      <c r="AV143" s="349"/>
      <c r="AW143" s="19"/>
      <c r="AX143" s="19"/>
      <c r="AY143" s="19"/>
      <c r="AZ143" s="19"/>
      <c r="BA143" s="19"/>
      <c r="BB143" s="19"/>
      <c r="BC143" s="19"/>
      <c r="BD143" s="19"/>
      <c r="BE143" s="232"/>
      <c r="BF143" s="232"/>
      <c r="BG143" s="233"/>
    </row>
    <row r="144" spans="1:79" ht="45.75" customHeight="1">
      <c r="A144" s="231"/>
      <c r="B144" s="232"/>
      <c r="C144" s="232"/>
      <c r="D144" s="454" t="s">
        <v>527</v>
      </c>
      <c r="E144" s="455"/>
      <c r="F144" s="455"/>
      <c r="G144" s="455"/>
      <c r="H144" s="455"/>
      <c r="I144" s="455"/>
      <c r="J144" s="455"/>
      <c r="K144" s="456"/>
      <c r="L144" s="445" t="s">
        <v>389</v>
      </c>
      <c r="M144" s="446"/>
      <c r="N144" s="446"/>
      <c r="O144" s="446"/>
      <c r="P144" s="446"/>
      <c r="Q144" s="446"/>
      <c r="R144" s="446"/>
      <c r="S144" s="446"/>
      <c r="T144" s="446"/>
      <c r="U144" s="446"/>
      <c r="V144" s="446"/>
      <c r="W144" s="446"/>
      <c r="X144" s="446"/>
      <c r="Y144" s="446"/>
      <c r="Z144" s="446"/>
      <c r="AA144" s="446"/>
      <c r="AB144" s="446"/>
      <c r="AC144" s="446"/>
      <c r="AD144" s="446"/>
      <c r="AE144" s="446"/>
      <c r="AF144" s="446"/>
      <c r="AG144" s="447"/>
      <c r="AH144" s="445" t="s">
        <v>121</v>
      </c>
      <c r="AI144" s="446"/>
      <c r="AJ144" s="446"/>
      <c r="AK144" s="446"/>
      <c r="AL144" s="446"/>
      <c r="AM144" s="447"/>
      <c r="AN144" s="347" t="s">
        <v>122</v>
      </c>
      <c r="AO144" s="445" t="s">
        <v>833</v>
      </c>
      <c r="AP144" s="446"/>
      <c r="AQ144" s="447"/>
      <c r="AR144" s="451" t="s">
        <v>861</v>
      </c>
      <c r="AS144" s="451"/>
      <c r="AT144" s="451"/>
      <c r="AU144" s="451"/>
      <c r="AV144" s="349"/>
      <c r="AW144" s="349"/>
      <c r="AX144" s="349"/>
      <c r="AY144" s="349"/>
      <c r="AZ144" s="234"/>
      <c r="BA144" s="349"/>
      <c r="BB144" s="349"/>
      <c r="BC144" s="349"/>
      <c r="BE144" s="232"/>
      <c r="BF144" s="232"/>
      <c r="BG144" s="233"/>
    </row>
    <row r="145" spans="1:60" ht="24.95" customHeight="1">
      <c r="A145" s="231"/>
      <c r="B145" s="232"/>
      <c r="C145" s="232"/>
      <c r="D145" s="436">
        <v>1</v>
      </c>
      <c r="E145" s="439" t="s">
        <v>521</v>
      </c>
      <c r="F145" s="440"/>
      <c r="G145" s="441"/>
      <c r="H145" s="441"/>
      <c r="I145" s="441"/>
      <c r="J145" s="441"/>
      <c r="K145" s="442"/>
      <c r="L145" s="444"/>
      <c r="M145" s="444"/>
      <c r="N145" s="444"/>
      <c r="O145" s="444"/>
      <c r="P145" s="444"/>
      <c r="Q145" s="444"/>
      <c r="R145" s="444"/>
      <c r="S145" s="444"/>
      <c r="T145" s="444"/>
      <c r="U145" s="444"/>
      <c r="V145" s="444"/>
      <c r="W145" s="444"/>
      <c r="X145" s="444"/>
      <c r="Y145" s="444"/>
      <c r="Z145" s="444"/>
      <c r="AA145" s="444"/>
      <c r="AB145" s="444"/>
      <c r="AC145" s="444"/>
      <c r="AD145" s="444"/>
      <c r="AE145" s="444"/>
      <c r="AF145" s="444"/>
      <c r="AG145" s="444"/>
      <c r="AH145" s="459"/>
      <c r="AI145" s="460"/>
      <c r="AJ145" s="460"/>
      <c r="AK145" s="460"/>
      <c r="AL145" s="460"/>
      <c r="AM145" s="461"/>
      <c r="AN145" s="444"/>
      <c r="AO145" s="444"/>
      <c r="AP145" s="444"/>
      <c r="AQ145" s="444"/>
      <c r="AR145" s="444"/>
      <c r="AS145" s="444"/>
      <c r="AT145" s="444"/>
      <c r="AU145" s="444"/>
      <c r="AV145" s="360"/>
      <c r="AW145" s="360"/>
      <c r="AX145" s="360"/>
      <c r="AY145" s="360"/>
      <c r="AZ145" s="360"/>
      <c r="BA145" s="360"/>
      <c r="BB145" s="360"/>
      <c r="BC145" s="360"/>
      <c r="BE145" s="232"/>
      <c r="BF145" s="232"/>
      <c r="BG145" s="233"/>
    </row>
    <row r="146" spans="1:60" ht="24.95" customHeight="1">
      <c r="A146" s="231"/>
      <c r="B146" s="232"/>
      <c r="C146" s="232"/>
      <c r="D146" s="436"/>
      <c r="E146" s="439" t="s">
        <v>522</v>
      </c>
      <c r="F146" s="440"/>
      <c r="G146" s="441"/>
      <c r="H146" s="441"/>
      <c r="I146" s="441"/>
      <c r="J146" s="441"/>
      <c r="K146" s="442"/>
      <c r="L146" s="444"/>
      <c r="M146" s="444"/>
      <c r="N146" s="444"/>
      <c r="O146" s="444"/>
      <c r="P146" s="444"/>
      <c r="Q146" s="444"/>
      <c r="R146" s="444"/>
      <c r="S146" s="444"/>
      <c r="T146" s="444"/>
      <c r="U146" s="444"/>
      <c r="V146" s="444"/>
      <c r="W146" s="444"/>
      <c r="X146" s="444"/>
      <c r="Y146" s="444"/>
      <c r="Z146" s="444"/>
      <c r="AA146" s="444"/>
      <c r="AB146" s="444"/>
      <c r="AC146" s="444"/>
      <c r="AD146" s="444"/>
      <c r="AE146" s="444"/>
      <c r="AF146" s="444"/>
      <c r="AG146" s="444"/>
      <c r="AH146" s="462"/>
      <c r="AI146" s="463"/>
      <c r="AJ146" s="463"/>
      <c r="AK146" s="463"/>
      <c r="AL146" s="463"/>
      <c r="AM146" s="464"/>
      <c r="AN146" s="444"/>
      <c r="AO146" s="444"/>
      <c r="AP146" s="444"/>
      <c r="AQ146" s="444"/>
      <c r="AR146" s="444"/>
      <c r="AS146" s="444"/>
      <c r="AT146" s="444"/>
      <c r="AU146" s="444"/>
      <c r="AV146" s="360"/>
      <c r="AW146" s="360"/>
      <c r="AX146" s="360"/>
      <c r="AY146" s="360"/>
      <c r="AZ146" s="360"/>
      <c r="BA146" s="360"/>
      <c r="BB146" s="360"/>
      <c r="BC146" s="360"/>
      <c r="BE146" s="232"/>
      <c r="BF146" s="232"/>
      <c r="BG146" s="233"/>
    </row>
    <row r="147" spans="1:60" ht="24.95" customHeight="1">
      <c r="A147" s="231"/>
      <c r="B147" s="232"/>
      <c r="C147" s="232"/>
      <c r="D147" s="436"/>
      <c r="E147" s="439" t="s">
        <v>523</v>
      </c>
      <c r="F147" s="440"/>
      <c r="G147" s="441"/>
      <c r="H147" s="441"/>
      <c r="I147" s="441"/>
      <c r="J147" s="441"/>
      <c r="K147" s="442"/>
      <c r="L147" s="444"/>
      <c r="M147" s="444"/>
      <c r="N147" s="444"/>
      <c r="O147" s="444"/>
      <c r="P147" s="444"/>
      <c r="Q147" s="444"/>
      <c r="R147" s="444"/>
      <c r="S147" s="444"/>
      <c r="T147" s="444"/>
      <c r="U147" s="444"/>
      <c r="V147" s="444"/>
      <c r="W147" s="444"/>
      <c r="X147" s="444"/>
      <c r="Y147" s="444"/>
      <c r="Z147" s="444"/>
      <c r="AA147" s="444"/>
      <c r="AB147" s="444"/>
      <c r="AC147" s="444"/>
      <c r="AD147" s="444"/>
      <c r="AE147" s="444"/>
      <c r="AF147" s="444"/>
      <c r="AG147" s="444"/>
      <c r="AH147" s="465"/>
      <c r="AI147" s="466"/>
      <c r="AJ147" s="466"/>
      <c r="AK147" s="466"/>
      <c r="AL147" s="466"/>
      <c r="AM147" s="467"/>
      <c r="AN147" s="444"/>
      <c r="AO147" s="444"/>
      <c r="AP147" s="444"/>
      <c r="AQ147" s="444"/>
      <c r="AR147" s="444"/>
      <c r="AS147" s="444"/>
      <c r="AT147" s="444"/>
      <c r="AU147" s="444"/>
      <c r="AV147" s="360"/>
      <c r="AW147" s="360"/>
      <c r="AX147" s="360"/>
      <c r="AY147" s="360"/>
      <c r="AZ147" s="360"/>
      <c r="BA147" s="360"/>
      <c r="BB147" s="360"/>
      <c r="BC147" s="360"/>
      <c r="BE147" s="232"/>
      <c r="BF147" s="232"/>
      <c r="BG147" s="233"/>
    </row>
    <row r="148" spans="1:60" ht="24.95" customHeight="1">
      <c r="A148" s="231"/>
      <c r="B148" s="232"/>
      <c r="C148" s="232"/>
      <c r="D148" s="436">
        <v>2</v>
      </c>
      <c r="E148" s="439" t="s">
        <v>521</v>
      </c>
      <c r="F148" s="440"/>
      <c r="G148" s="441"/>
      <c r="H148" s="441"/>
      <c r="I148" s="441"/>
      <c r="J148" s="441"/>
      <c r="K148" s="442"/>
      <c r="L148" s="459"/>
      <c r="M148" s="460"/>
      <c r="N148" s="460"/>
      <c r="O148" s="460"/>
      <c r="P148" s="460"/>
      <c r="Q148" s="460"/>
      <c r="R148" s="460"/>
      <c r="S148" s="460"/>
      <c r="T148" s="460"/>
      <c r="U148" s="460"/>
      <c r="V148" s="460"/>
      <c r="W148" s="460"/>
      <c r="X148" s="460"/>
      <c r="Y148" s="460"/>
      <c r="Z148" s="460"/>
      <c r="AA148" s="460"/>
      <c r="AB148" s="460"/>
      <c r="AC148" s="460"/>
      <c r="AD148" s="460"/>
      <c r="AE148" s="460"/>
      <c r="AF148" s="460"/>
      <c r="AG148" s="461"/>
      <c r="AH148" s="459"/>
      <c r="AI148" s="460"/>
      <c r="AJ148" s="460"/>
      <c r="AK148" s="460"/>
      <c r="AL148" s="460"/>
      <c r="AM148" s="461"/>
      <c r="AN148" s="444"/>
      <c r="AO148" s="444"/>
      <c r="AP148" s="444"/>
      <c r="AQ148" s="444"/>
      <c r="AR148" s="444"/>
      <c r="AS148" s="444"/>
      <c r="AT148" s="444"/>
      <c r="AU148" s="444"/>
      <c r="AV148" s="360"/>
      <c r="AW148" s="360"/>
      <c r="AX148" s="360"/>
      <c r="AY148" s="360"/>
      <c r="AZ148" s="360"/>
      <c r="BA148" s="360"/>
      <c r="BB148" s="360"/>
      <c r="BC148" s="360"/>
      <c r="BE148" s="232"/>
      <c r="BF148" s="232"/>
      <c r="BG148" s="233"/>
    </row>
    <row r="149" spans="1:60" ht="24.95" customHeight="1">
      <c r="A149" s="231"/>
      <c r="B149" s="232"/>
      <c r="C149" s="232"/>
      <c r="D149" s="436"/>
      <c r="E149" s="439" t="s">
        <v>522</v>
      </c>
      <c r="F149" s="440"/>
      <c r="G149" s="441"/>
      <c r="H149" s="441"/>
      <c r="I149" s="441"/>
      <c r="J149" s="441"/>
      <c r="K149" s="442"/>
      <c r="L149" s="462"/>
      <c r="M149" s="463"/>
      <c r="N149" s="463"/>
      <c r="O149" s="463"/>
      <c r="P149" s="463"/>
      <c r="Q149" s="463"/>
      <c r="R149" s="463"/>
      <c r="S149" s="463"/>
      <c r="T149" s="463"/>
      <c r="U149" s="463"/>
      <c r="V149" s="463"/>
      <c r="W149" s="463"/>
      <c r="X149" s="463"/>
      <c r="Y149" s="463"/>
      <c r="Z149" s="463"/>
      <c r="AA149" s="463"/>
      <c r="AB149" s="463"/>
      <c r="AC149" s="463"/>
      <c r="AD149" s="463"/>
      <c r="AE149" s="463"/>
      <c r="AF149" s="463"/>
      <c r="AG149" s="464"/>
      <c r="AH149" s="462"/>
      <c r="AI149" s="463"/>
      <c r="AJ149" s="463"/>
      <c r="AK149" s="463"/>
      <c r="AL149" s="463"/>
      <c r="AM149" s="464"/>
      <c r="AN149" s="444"/>
      <c r="AO149" s="444"/>
      <c r="AP149" s="444"/>
      <c r="AQ149" s="444"/>
      <c r="AR149" s="444"/>
      <c r="AS149" s="444"/>
      <c r="AT149" s="444"/>
      <c r="AU149" s="444"/>
      <c r="AV149" s="360"/>
      <c r="AW149" s="360"/>
      <c r="AX149" s="360"/>
      <c r="AY149" s="360"/>
      <c r="AZ149" s="360"/>
      <c r="BA149" s="360"/>
      <c r="BB149" s="360"/>
      <c r="BC149" s="360"/>
      <c r="BE149" s="232"/>
      <c r="BF149" s="232"/>
      <c r="BG149" s="233"/>
    </row>
    <row r="150" spans="1:60" ht="24.95" customHeight="1">
      <c r="A150" s="231"/>
      <c r="B150" s="232"/>
      <c r="C150" s="232"/>
      <c r="D150" s="436"/>
      <c r="E150" s="439" t="s">
        <v>523</v>
      </c>
      <c r="F150" s="440"/>
      <c r="G150" s="441"/>
      <c r="H150" s="441"/>
      <c r="I150" s="441"/>
      <c r="J150" s="441"/>
      <c r="K150" s="442"/>
      <c r="L150" s="465"/>
      <c r="M150" s="466"/>
      <c r="N150" s="466"/>
      <c r="O150" s="466"/>
      <c r="P150" s="466"/>
      <c r="Q150" s="466"/>
      <c r="R150" s="466"/>
      <c r="S150" s="466"/>
      <c r="T150" s="466"/>
      <c r="U150" s="466"/>
      <c r="V150" s="466"/>
      <c r="W150" s="466"/>
      <c r="X150" s="466"/>
      <c r="Y150" s="466"/>
      <c r="Z150" s="466"/>
      <c r="AA150" s="466"/>
      <c r="AB150" s="466"/>
      <c r="AC150" s="466"/>
      <c r="AD150" s="466"/>
      <c r="AE150" s="466"/>
      <c r="AF150" s="466"/>
      <c r="AG150" s="467"/>
      <c r="AH150" s="465"/>
      <c r="AI150" s="466"/>
      <c r="AJ150" s="466"/>
      <c r="AK150" s="466"/>
      <c r="AL150" s="466"/>
      <c r="AM150" s="467"/>
      <c r="AN150" s="444"/>
      <c r="AO150" s="444"/>
      <c r="AP150" s="444"/>
      <c r="AQ150" s="444"/>
      <c r="AR150" s="444"/>
      <c r="AS150" s="444"/>
      <c r="AT150" s="444"/>
      <c r="AU150" s="444"/>
      <c r="AV150" s="360"/>
      <c r="AW150" s="360"/>
      <c r="AX150" s="360"/>
      <c r="AY150" s="360"/>
      <c r="AZ150" s="360"/>
      <c r="BA150" s="360"/>
      <c r="BB150" s="360"/>
      <c r="BC150" s="360"/>
      <c r="BE150" s="232"/>
      <c r="BF150" s="232"/>
      <c r="BG150" s="233"/>
    </row>
    <row r="151" spans="1:60" ht="24.95" customHeight="1">
      <c r="A151" s="231"/>
      <c r="B151" s="232"/>
      <c r="C151" s="232"/>
      <c r="D151" s="436">
        <v>3</v>
      </c>
      <c r="E151" s="439" t="s">
        <v>521</v>
      </c>
      <c r="F151" s="440"/>
      <c r="G151" s="441"/>
      <c r="H151" s="441"/>
      <c r="I151" s="441"/>
      <c r="J151" s="441"/>
      <c r="K151" s="442"/>
      <c r="L151" s="459"/>
      <c r="M151" s="460"/>
      <c r="N151" s="460"/>
      <c r="O151" s="460"/>
      <c r="P151" s="460"/>
      <c r="Q151" s="460"/>
      <c r="R151" s="460"/>
      <c r="S151" s="460"/>
      <c r="T151" s="460"/>
      <c r="U151" s="460"/>
      <c r="V151" s="460"/>
      <c r="W151" s="460"/>
      <c r="X151" s="460"/>
      <c r="Y151" s="460"/>
      <c r="Z151" s="460"/>
      <c r="AA151" s="460"/>
      <c r="AB151" s="460"/>
      <c r="AC151" s="460"/>
      <c r="AD151" s="460"/>
      <c r="AE151" s="460"/>
      <c r="AF151" s="460"/>
      <c r="AG151" s="461"/>
      <c r="AH151" s="459"/>
      <c r="AI151" s="460"/>
      <c r="AJ151" s="460"/>
      <c r="AK151" s="460"/>
      <c r="AL151" s="460"/>
      <c r="AM151" s="461"/>
      <c r="AN151" s="444"/>
      <c r="AO151" s="444"/>
      <c r="AP151" s="444"/>
      <c r="AQ151" s="444"/>
      <c r="AR151" s="444"/>
      <c r="AS151" s="444"/>
      <c r="AT151" s="444"/>
      <c r="AU151" s="444"/>
      <c r="AV151" s="360"/>
      <c r="AW151" s="360"/>
      <c r="AX151" s="360"/>
      <c r="AY151" s="360"/>
      <c r="AZ151" s="360"/>
      <c r="BA151" s="360"/>
      <c r="BB151" s="360"/>
      <c r="BC151" s="360"/>
      <c r="BE151" s="232"/>
      <c r="BF151" s="232"/>
      <c r="BG151" s="233"/>
    </row>
    <row r="152" spans="1:60" ht="24.95" customHeight="1">
      <c r="A152" s="231"/>
      <c r="B152" s="232"/>
      <c r="C152" s="232"/>
      <c r="D152" s="436"/>
      <c r="E152" s="439" t="s">
        <v>522</v>
      </c>
      <c r="F152" s="440"/>
      <c r="G152" s="441"/>
      <c r="H152" s="441"/>
      <c r="I152" s="441"/>
      <c r="J152" s="441"/>
      <c r="K152" s="442"/>
      <c r="L152" s="462"/>
      <c r="M152" s="463"/>
      <c r="N152" s="463"/>
      <c r="O152" s="463"/>
      <c r="P152" s="463"/>
      <c r="Q152" s="463"/>
      <c r="R152" s="463"/>
      <c r="S152" s="463"/>
      <c r="T152" s="463"/>
      <c r="U152" s="463"/>
      <c r="V152" s="463"/>
      <c r="W152" s="463"/>
      <c r="X152" s="463"/>
      <c r="Y152" s="463"/>
      <c r="Z152" s="463"/>
      <c r="AA152" s="463"/>
      <c r="AB152" s="463"/>
      <c r="AC152" s="463"/>
      <c r="AD152" s="463"/>
      <c r="AE152" s="463"/>
      <c r="AF152" s="463"/>
      <c r="AG152" s="464"/>
      <c r="AH152" s="462"/>
      <c r="AI152" s="463"/>
      <c r="AJ152" s="463"/>
      <c r="AK152" s="463"/>
      <c r="AL152" s="463"/>
      <c r="AM152" s="464"/>
      <c r="AN152" s="444"/>
      <c r="AO152" s="444"/>
      <c r="AP152" s="444"/>
      <c r="AQ152" s="444"/>
      <c r="AR152" s="444"/>
      <c r="AS152" s="444"/>
      <c r="AT152" s="444"/>
      <c r="AU152" s="444"/>
      <c r="AV152" s="360"/>
      <c r="AW152" s="360"/>
      <c r="AX152" s="360"/>
      <c r="AY152" s="360"/>
      <c r="AZ152" s="360"/>
      <c r="BA152" s="360"/>
      <c r="BB152" s="360"/>
      <c r="BC152" s="360"/>
      <c r="BE152" s="232"/>
      <c r="BF152" s="232"/>
      <c r="BG152" s="233"/>
    </row>
    <row r="153" spans="1:60" ht="24.95" customHeight="1">
      <c r="A153" s="231"/>
      <c r="B153" s="232"/>
      <c r="C153" s="232"/>
      <c r="D153" s="436"/>
      <c r="E153" s="439" t="s">
        <v>523</v>
      </c>
      <c r="F153" s="440"/>
      <c r="G153" s="441"/>
      <c r="H153" s="441"/>
      <c r="I153" s="441"/>
      <c r="J153" s="441"/>
      <c r="K153" s="442"/>
      <c r="L153" s="465"/>
      <c r="M153" s="466"/>
      <c r="N153" s="466"/>
      <c r="O153" s="466"/>
      <c r="P153" s="466"/>
      <c r="Q153" s="466"/>
      <c r="R153" s="466"/>
      <c r="S153" s="466"/>
      <c r="T153" s="466"/>
      <c r="U153" s="466"/>
      <c r="V153" s="466"/>
      <c r="W153" s="466"/>
      <c r="X153" s="466"/>
      <c r="Y153" s="466"/>
      <c r="Z153" s="466"/>
      <c r="AA153" s="466"/>
      <c r="AB153" s="466"/>
      <c r="AC153" s="466"/>
      <c r="AD153" s="466"/>
      <c r="AE153" s="466"/>
      <c r="AF153" s="466"/>
      <c r="AG153" s="467"/>
      <c r="AH153" s="465"/>
      <c r="AI153" s="466"/>
      <c r="AJ153" s="466"/>
      <c r="AK153" s="466"/>
      <c r="AL153" s="466"/>
      <c r="AM153" s="467"/>
      <c r="AN153" s="444"/>
      <c r="AO153" s="444"/>
      <c r="AP153" s="444"/>
      <c r="AQ153" s="444"/>
      <c r="AR153" s="444"/>
      <c r="AS153" s="444"/>
      <c r="AT153" s="444"/>
      <c r="AU153" s="444"/>
      <c r="AV153" s="360"/>
      <c r="AW153" s="360"/>
      <c r="AX153" s="360"/>
      <c r="AY153" s="360"/>
      <c r="AZ153" s="360"/>
      <c r="BA153" s="360"/>
      <c r="BB153" s="360"/>
      <c r="BC153" s="360"/>
      <c r="BE153" s="232"/>
      <c r="BF153" s="232"/>
      <c r="BG153" s="233"/>
    </row>
    <row r="154" spans="1:60" ht="24.95" customHeight="1">
      <c r="A154" s="231"/>
      <c r="B154" s="232"/>
      <c r="C154" s="232"/>
      <c r="D154" s="436">
        <v>4</v>
      </c>
      <c r="E154" s="439" t="s">
        <v>521</v>
      </c>
      <c r="F154" s="440"/>
      <c r="G154" s="504"/>
      <c r="H154" s="504"/>
      <c r="I154" s="504"/>
      <c r="J154" s="504"/>
      <c r="K154" s="505"/>
      <c r="L154" s="444"/>
      <c r="M154" s="444"/>
      <c r="N154" s="444"/>
      <c r="O154" s="444"/>
      <c r="P154" s="444"/>
      <c r="Q154" s="444"/>
      <c r="R154" s="444"/>
      <c r="S154" s="444"/>
      <c r="T154" s="444"/>
      <c r="U154" s="444"/>
      <c r="V154" s="444"/>
      <c r="W154" s="444"/>
      <c r="X154" s="444"/>
      <c r="Y154" s="444"/>
      <c r="Z154" s="444"/>
      <c r="AA154" s="444"/>
      <c r="AB154" s="444"/>
      <c r="AC154" s="444"/>
      <c r="AD154" s="444"/>
      <c r="AE154" s="444"/>
      <c r="AF154" s="444"/>
      <c r="AG154" s="444"/>
      <c r="AH154" s="459"/>
      <c r="AI154" s="460"/>
      <c r="AJ154" s="460"/>
      <c r="AK154" s="460"/>
      <c r="AL154" s="460"/>
      <c r="AM154" s="461"/>
      <c r="AN154" s="444"/>
      <c r="AO154" s="444"/>
      <c r="AP154" s="444"/>
      <c r="AQ154" s="444"/>
      <c r="AR154" s="444"/>
      <c r="AS154" s="444"/>
      <c r="AT154" s="444"/>
      <c r="AU154" s="444"/>
      <c r="AV154" s="360"/>
      <c r="AW154" s="360"/>
      <c r="AX154" s="360"/>
      <c r="AY154" s="360"/>
      <c r="AZ154" s="360"/>
      <c r="BA154" s="360"/>
      <c r="BB154" s="360"/>
      <c r="BC154" s="360"/>
      <c r="BE154" s="232"/>
      <c r="BF154" s="232"/>
      <c r="BG154" s="233"/>
    </row>
    <row r="155" spans="1:60" ht="24.95" customHeight="1">
      <c r="A155" s="231"/>
      <c r="B155" s="232"/>
      <c r="C155" s="232"/>
      <c r="D155" s="436"/>
      <c r="E155" s="439" t="s">
        <v>522</v>
      </c>
      <c r="F155" s="440"/>
      <c r="G155" s="441"/>
      <c r="H155" s="441"/>
      <c r="I155" s="441"/>
      <c r="J155" s="441"/>
      <c r="K155" s="442"/>
      <c r="L155" s="444"/>
      <c r="M155" s="444"/>
      <c r="N155" s="444"/>
      <c r="O155" s="444"/>
      <c r="P155" s="444"/>
      <c r="Q155" s="444"/>
      <c r="R155" s="444"/>
      <c r="S155" s="444"/>
      <c r="T155" s="444"/>
      <c r="U155" s="444"/>
      <c r="V155" s="444"/>
      <c r="W155" s="444"/>
      <c r="X155" s="444"/>
      <c r="Y155" s="444"/>
      <c r="Z155" s="444"/>
      <c r="AA155" s="444"/>
      <c r="AB155" s="444"/>
      <c r="AC155" s="444"/>
      <c r="AD155" s="444"/>
      <c r="AE155" s="444"/>
      <c r="AF155" s="444"/>
      <c r="AG155" s="444"/>
      <c r="AH155" s="462"/>
      <c r="AI155" s="463"/>
      <c r="AJ155" s="463"/>
      <c r="AK155" s="463"/>
      <c r="AL155" s="463"/>
      <c r="AM155" s="464"/>
      <c r="AN155" s="444"/>
      <c r="AO155" s="444"/>
      <c r="AP155" s="444"/>
      <c r="AQ155" s="444"/>
      <c r="AR155" s="444"/>
      <c r="AS155" s="444"/>
      <c r="AT155" s="444"/>
      <c r="AU155" s="444"/>
      <c r="AV155" s="360"/>
      <c r="AW155" s="360"/>
      <c r="AX155" s="360"/>
      <c r="AY155" s="360"/>
      <c r="AZ155" s="360"/>
      <c r="BA155" s="360"/>
      <c r="BB155" s="360"/>
      <c r="BC155" s="360"/>
      <c r="BE155" s="232"/>
      <c r="BF155" s="232"/>
      <c r="BG155" s="233"/>
    </row>
    <row r="156" spans="1:60" ht="24.95" customHeight="1">
      <c r="A156" s="231"/>
      <c r="B156" s="232"/>
      <c r="C156" s="232"/>
      <c r="D156" s="436"/>
      <c r="E156" s="439" t="s">
        <v>523</v>
      </c>
      <c r="F156" s="440"/>
      <c r="G156" s="504"/>
      <c r="H156" s="504"/>
      <c r="I156" s="504"/>
      <c r="J156" s="504"/>
      <c r="K156" s="505"/>
      <c r="L156" s="444"/>
      <c r="M156" s="444"/>
      <c r="N156" s="444"/>
      <c r="O156" s="444"/>
      <c r="P156" s="444"/>
      <c r="Q156" s="444"/>
      <c r="R156" s="444"/>
      <c r="S156" s="444"/>
      <c r="T156" s="444"/>
      <c r="U156" s="444"/>
      <c r="V156" s="444"/>
      <c r="W156" s="444"/>
      <c r="X156" s="444"/>
      <c r="Y156" s="444"/>
      <c r="Z156" s="444"/>
      <c r="AA156" s="444"/>
      <c r="AB156" s="444"/>
      <c r="AC156" s="444"/>
      <c r="AD156" s="444"/>
      <c r="AE156" s="444"/>
      <c r="AF156" s="444"/>
      <c r="AG156" s="444"/>
      <c r="AH156" s="465"/>
      <c r="AI156" s="466"/>
      <c r="AJ156" s="466"/>
      <c r="AK156" s="466"/>
      <c r="AL156" s="466"/>
      <c r="AM156" s="467"/>
      <c r="AN156" s="444"/>
      <c r="AO156" s="444"/>
      <c r="AP156" s="444"/>
      <c r="AQ156" s="444"/>
      <c r="AR156" s="444"/>
      <c r="AS156" s="444"/>
      <c r="AT156" s="444"/>
      <c r="AU156" s="444"/>
      <c r="AV156" s="360"/>
      <c r="AW156" s="360"/>
      <c r="AX156" s="360"/>
      <c r="AY156" s="360"/>
      <c r="AZ156" s="360"/>
      <c r="BA156" s="360"/>
      <c r="BB156" s="360"/>
      <c r="BC156" s="360"/>
      <c r="BE156" s="232"/>
      <c r="BF156" s="232"/>
      <c r="BG156" s="233"/>
    </row>
    <row r="157" spans="1:60" s="234" customFormat="1" ht="11.25" customHeight="1">
      <c r="A157" s="236"/>
      <c r="D157" s="271"/>
      <c r="E157" s="219"/>
      <c r="F157" s="219"/>
      <c r="G157" s="574"/>
      <c r="H157" s="574"/>
      <c r="I157" s="574"/>
      <c r="J157" s="574"/>
      <c r="K157" s="574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  <c r="AH157" s="246"/>
      <c r="AI157" s="246"/>
      <c r="AJ157" s="246"/>
      <c r="AK157" s="246"/>
      <c r="AL157" s="246"/>
      <c r="AM157" s="246"/>
      <c r="AN157" s="246"/>
      <c r="AO157" s="246"/>
      <c r="AP157" s="246"/>
      <c r="AQ157" s="246"/>
      <c r="AR157" s="246"/>
      <c r="AS157" s="246"/>
      <c r="AT157" s="246"/>
      <c r="AU157" s="246"/>
      <c r="AV157" s="246"/>
      <c r="AW157" s="246"/>
      <c r="AX157" s="246"/>
      <c r="AY157" s="246"/>
      <c r="AZ157" s="246"/>
      <c r="BA157" s="246"/>
      <c r="BB157" s="246"/>
      <c r="BC157" s="246"/>
      <c r="BD157" s="246"/>
      <c r="BG157" s="235"/>
    </row>
    <row r="158" spans="1:60" s="262" customFormat="1" ht="13.5" customHeight="1" thickBot="1">
      <c r="A158" s="236"/>
      <c r="B158" s="234"/>
      <c r="C158" s="234"/>
      <c r="D158" s="271"/>
      <c r="E158" s="219"/>
      <c r="F158" s="219"/>
      <c r="G158" s="219"/>
      <c r="H158" s="387"/>
      <c r="I158" s="387"/>
      <c r="J158" s="387"/>
      <c r="K158" s="387"/>
      <c r="L158" s="246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60"/>
      <c r="AF158" s="260"/>
      <c r="AG158" s="260"/>
      <c r="AH158" s="260"/>
      <c r="AI158" s="260"/>
      <c r="AJ158" s="260"/>
      <c r="AK158" s="260"/>
      <c r="AL158" s="260"/>
      <c r="AM158" s="260"/>
      <c r="AN158" s="260"/>
      <c r="AO158" s="260"/>
      <c r="AP158" s="260"/>
      <c r="AQ158" s="260"/>
      <c r="AR158" s="260"/>
      <c r="AS158" s="260"/>
      <c r="AT158" s="260"/>
      <c r="AU158" s="260"/>
      <c r="AV158" s="260"/>
      <c r="AW158" s="272"/>
      <c r="AX158" s="272"/>
      <c r="AY158" s="272"/>
      <c r="AZ158" s="272"/>
      <c r="BA158" s="272"/>
      <c r="BB158" s="272"/>
      <c r="BC158" s="272"/>
      <c r="BD158" s="272"/>
      <c r="BE158" s="234"/>
      <c r="BF158" s="234"/>
      <c r="BG158" s="235"/>
    </row>
    <row r="159" spans="1:60" ht="33.75" customHeight="1" thickBot="1">
      <c r="A159" s="433" t="s">
        <v>836</v>
      </c>
      <c r="B159" s="434"/>
      <c r="C159" s="434"/>
      <c r="D159" s="434"/>
      <c r="E159" s="434"/>
      <c r="F159" s="434"/>
      <c r="G159" s="434"/>
      <c r="H159" s="434"/>
      <c r="I159" s="434"/>
      <c r="J159" s="434"/>
      <c r="K159" s="434"/>
      <c r="L159" s="434"/>
      <c r="M159" s="434"/>
      <c r="N159" s="434"/>
      <c r="O159" s="434"/>
      <c r="P159" s="434"/>
      <c r="Q159" s="434"/>
      <c r="R159" s="434"/>
      <c r="S159" s="434"/>
      <c r="T159" s="434"/>
      <c r="U159" s="434"/>
      <c r="V159" s="434"/>
      <c r="W159" s="434"/>
      <c r="X159" s="434"/>
      <c r="Y159" s="434"/>
      <c r="Z159" s="434"/>
      <c r="AA159" s="434"/>
      <c r="AB159" s="434"/>
      <c r="AC159" s="434"/>
      <c r="AD159" s="434"/>
      <c r="AE159" s="434"/>
      <c r="AF159" s="434"/>
      <c r="AG159" s="434"/>
      <c r="AH159" s="434"/>
      <c r="AI159" s="434"/>
      <c r="AJ159" s="434"/>
      <c r="AK159" s="434"/>
      <c r="AL159" s="434"/>
      <c r="AM159" s="434"/>
      <c r="AN159" s="434"/>
      <c r="AO159" s="434"/>
      <c r="AP159" s="434"/>
      <c r="AQ159" s="434"/>
      <c r="AR159" s="434"/>
      <c r="AS159" s="434"/>
      <c r="AT159" s="434"/>
      <c r="AU159" s="434"/>
      <c r="AV159" s="434"/>
      <c r="AW159" s="434"/>
      <c r="AX159" s="434"/>
      <c r="AY159" s="434"/>
      <c r="AZ159" s="434"/>
      <c r="BA159" s="434"/>
      <c r="BB159" s="434"/>
      <c r="BC159" s="434"/>
      <c r="BD159" s="434"/>
      <c r="BE159" s="434"/>
      <c r="BF159" s="434"/>
      <c r="BG159" s="435"/>
    </row>
    <row r="160" spans="1:60" s="262" customFormat="1" ht="14.45" customHeight="1">
      <c r="A160" s="222"/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0"/>
      <c r="BE160" s="220"/>
      <c r="BF160" s="220"/>
      <c r="BG160" s="225"/>
      <c r="BH160" s="230"/>
    </row>
    <row r="161" spans="1:68" s="262" customFormat="1" ht="14.45" customHeight="1">
      <c r="A161" s="222"/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0"/>
      <c r="AP161" s="220"/>
      <c r="AQ161" s="220"/>
      <c r="AR161" s="220"/>
      <c r="AS161" s="220"/>
      <c r="AT161" s="220"/>
      <c r="AU161" s="220"/>
      <c r="AV161" s="220"/>
      <c r="AW161" s="220"/>
      <c r="AX161" s="220"/>
      <c r="AY161" s="220"/>
      <c r="AZ161" s="220"/>
      <c r="BA161" s="220"/>
      <c r="BB161" s="220"/>
      <c r="BC161" s="220"/>
      <c r="BD161" s="220"/>
      <c r="BE161" s="220"/>
      <c r="BF161" s="220"/>
      <c r="BG161" s="233"/>
      <c r="BH161" s="230"/>
    </row>
    <row r="162" spans="1:68" s="262" customFormat="1" ht="14.45" customHeight="1">
      <c r="A162" s="222"/>
      <c r="B162" s="220"/>
      <c r="C162" s="220"/>
      <c r="D162" s="575" t="s">
        <v>256</v>
      </c>
      <c r="E162" s="576"/>
      <c r="F162" s="576"/>
      <c r="G162" s="576"/>
      <c r="H162" s="576"/>
      <c r="I162" s="576"/>
      <c r="J162" s="576"/>
      <c r="K162" s="577"/>
      <c r="L162" s="575" t="s">
        <v>835</v>
      </c>
      <c r="M162" s="576"/>
      <c r="N162" s="576"/>
      <c r="O162" s="576"/>
      <c r="P162" s="576"/>
      <c r="Q162" s="576"/>
      <c r="R162" s="576"/>
      <c r="S162" s="576"/>
      <c r="T162" s="576"/>
      <c r="U162" s="576"/>
      <c r="V162" s="576"/>
      <c r="W162" s="576"/>
      <c r="X162" s="576"/>
      <c r="Y162" s="576"/>
      <c r="Z162" s="576"/>
      <c r="AA162" s="576"/>
      <c r="AB162" s="576"/>
      <c r="AC162" s="576"/>
      <c r="AD162" s="577"/>
      <c r="AE162" s="443" t="s">
        <v>524</v>
      </c>
      <c r="AF162" s="443"/>
      <c r="AG162" s="443"/>
      <c r="AH162" s="443"/>
      <c r="AI162" s="443"/>
      <c r="AJ162" s="443"/>
      <c r="AK162" s="443"/>
      <c r="AL162" s="443"/>
      <c r="AM162" s="443"/>
      <c r="AN162" s="443"/>
      <c r="AO162" s="443"/>
      <c r="AP162" s="443"/>
      <c r="AQ162" s="443"/>
      <c r="AR162" s="443"/>
      <c r="AS162" s="443"/>
      <c r="AT162" s="443"/>
      <c r="AU162" s="443"/>
      <c r="AV162" s="443"/>
      <c r="AW162" s="443"/>
      <c r="AX162" s="443"/>
      <c r="AY162" s="443"/>
      <c r="AZ162" s="443"/>
      <c r="BA162" s="443"/>
      <c r="BB162" s="349"/>
      <c r="BC162" s="349"/>
      <c r="BD162" s="349"/>
      <c r="BE162" s="349"/>
      <c r="BF162" s="349"/>
      <c r="BG162" s="233"/>
      <c r="BH162" s="230"/>
    </row>
    <row r="163" spans="1:68" s="262" customFormat="1" ht="14.45" customHeight="1">
      <c r="A163" s="222"/>
      <c r="B163" s="220"/>
      <c r="C163" s="220"/>
      <c r="D163" s="503" t="str">
        <f>D22</f>
        <v xml:space="preserve">  </v>
      </c>
      <c r="E163" s="503"/>
      <c r="F163" s="503"/>
      <c r="G163" s="503"/>
      <c r="H163" s="503"/>
      <c r="I163" s="503"/>
      <c r="J163" s="503"/>
      <c r="K163" s="503"/>
      <c r="L163" s="444"/>
      <c r="M163" s="444"/>
      <c r="N163" s="444"/>
      <c r="O163" s="444"/>
      <c r="P163" s="444"/>
      <c r="Q163" s="444"/>
      <c r="R163" s="444"/>
      <c r="S163" s="444"/>
      <c r="T163" s="444"/>
      <c r="U163" s="444"/>
      <c r="V163" s="444"/>
      <c r="W163" s="444"/>
      <c r="X163" s="444"/>
      <c r="Y163" s="444"/>
      <c r="Z163" s="444"/>
      <c r="AA163" s="444"/>
      <c r="AB163" s="444"/>
      <c r="AC163" s="444"/>
      <c r="AD163" s="444"/>
      <c r="AE163" s="444"/>
      <c r="AF163" s="444"/>
      <c r="AG163" s="444"/>
      <c r="AH163" s="444"/>
      <c r="AI163" s="444"/>
      <c r="AJ163" s="444"/>
      <c r="AK163" s="444"/>
      <c r="AL163" s="444"/>
      <c r="AM163" s="444"/>
      <c r="AN163" s="444"/>
      <c r="AO163" s="444"/>
      <c r="AP163" s="444"/>
      <c r="AQ163" s="444"/>
      <c r="AR163" s="444"/>
      <c r="AS163" s="444"/>
      <c r="AT163" s="444"/>
      <c r="AU163" s="444"/>
      <c r="AV163" s="444"/>
      <c r="AW163" s="444"/>
      <c r="AX163" s="444"/>
      <c r="AY163" s="444"/>
      <c r="AZ163" s="444"/>
      <c r="BA163" s="444"/>
      <c r="BB163" s="329"/>
      <c r="BC163" s="329"/>
      <c r="BD163" s="329"/>
      <c r="BE163" s="329"/>
      <c r="BF163" s="329"/>
      <c r="BG163" s="233"/>
      <c r="BH163" s="230"/>
    </row>
    <row r="164" spans="1:68" s="262" customFormat="1" ht="14.45" customHeight="1">
      <c r="A164" s="222"/>
      <c r="B164" s="220"/>
      <c r="C164" s="220"/>
      <c r="D164" s="503"/>
      <c r="E164" s="503"/>
      <c r="F164" s="503"/>
      <c r="G164" s="503"/>
      <c r="H164" s="503"/>
      <c r="I164" s="503"/>
      <c r="J164" s="503"/>
      <c r="K164" s="503"/>
      <c r="L164" s="444"/>
      <c r="M164" s="444"/>
      <c r="N164" s="444"/>
      <c r="O164" s="444"/>
      <c r="P164" s="444"/>
      <c r="Q164" s="444"/>
      <c r="R164" s="444"/>
      <c r="S164" s="444"/>
      <c r="T164" s="444"/>
      <c r="U164" s="444"/>
      <c r="V164" s="444"/>
      <c r="W164" s="444"/>
      <c r="X164" s="444"/>
      <c r="Y164" s="444"/>
      <c r="Z164" s="444"/>
      <c r="AA164" s="444"/>
      <c r="AB164" s="444"/>
      <c r="AC164" s="444"/>
      <c r="AD164" s="444"/>
      <c r="AE164" s="444"/>
      <c r="AF164" s="444"/>
      <c r="AG164" s="444"/>
      <c r="AH164" s="444"/>
      <c r="AI164" s="444"/>
      <c r="AJ164" s="444"/>
      <c r="AK164" s="444"/>
      <c r="AL164" s="444"/>
      <c r="AM164" s="444"/>
      <c r="AN164" s="444"/>
      <c r="AO164" s="444"/>
      <c r="AP164" s="444"/>
      <c r="AQ164" s="444"/>
      <c r="AR164" s="444"/>
      <c r="AS164" s="444"/>
      <c r="AT164" s="444"/>
      <c r="AU164" s="444"/>
      <c r="AV164" s="444"/>
      <c r="AW164" s="444"/>
      <c r="AX164" s="444"/>
      <c r="AY164" s="444"/>
      <c r="AZ164" s="444"/>
      <c r="BA164" s="444"/>
      <c r="BB164" s="329"/>
      <c r="BC164" s="329"/>
      <c r="BD164" s="329"/>
      <c r="BE164" s="329"/>
      <c r="BF164" s="329"/>
      <c r="BG164" s="233"/>
      <c r="BH164" s="230"/>
    </row>
    <row r="165" spans="1:68" s="262" customFormat="1" ht="14.45" customHeight="1">
      <c r="A165" s="222"/>
      <c r="B165" s="220"/>
      <c r="C165" s="220"/>
      <c r="D165" s="503"/>
      <c r="E165" s="503"/>
      <c r="F165" s="503"/>
      <c r="G165" s="503"/>
      <c r="H165" s="503"/>
      <c r="I165" s="503"/>
      <c r="J165" s="503"/>
      <c r="K165" s="503"/>
      <c r="L165" s="444"/>
      <c r="M165" s="444"/>
      <c r="N165" s="444"/>
      <c r="O165" s="444"/>
      <c r="P165" s="444"/>
      <c r="Q165" s="444"/>
      <c r="R165" s="444"/>
      <c r="S165" s="444"/>
      <c r="T165" s="444"/>
      <c r="U165" s="444"/>
      <c r="V165" s="444"/>
      <c r="W165" s="444"/>
      <c r="X165" s="444"/>
      <c r="Y165" s="444"/>
      <c r="Z165" s="444"/>
      <c r="AA165" s="444"/>
      <c r="AB165" s="444"/>
      <c r="AC165" s="444"/>
      <c r="AD165" s="444"/>
      <c r="AE165" s="444"/>
      <c r="AF165" s="444"/>
      <c r="AG165" s="444"/>
      <c r="AH165" s="444"/>
      <c r="AI165" s="444"/>
      <c r="AJ165" s="444"/>
      <c r="AK165" s="444"/>
      <c r="AL165" s="444"/>
      <c r="AM165" s="444"/>
      <c r="AN165" s="444"/>
      <c r="AO165" s="444"/>
      <c r="AP165" s="444"/>
      <c r="AQ165" s="444"/>
      <c r="AR165" s="444"/>
      <c r="AS165" s="444"/>
      <c r="AT165" s="444"/>
      <c r="AU165" s="444"/>
      <c r="AV165" s="444"/>
      <c r="AW165" s="444"/>
      <c r="AX165" s="444"/>
      <c r="AY165" s="444"/>
      <c r="AZ165" s="444"/>
      <c r="BA165" s="444"/>
      <c r="BB165" s="329"/>
      <c r="BC165" s="329"/>
      <c r="BD165" s="329"/>
      <c r="BE165" s="329"/>
      <c r="BF165" s="329"/>
      <c r="BG165" s="233"/>
      <c r="BH165" s="230"/>
    </row>
    <row r="166" spans="1:68" s="234" customFormat="1" ht="14.45" customHeight="1">
      <c r="A166" s="222"/>
      <c r="B166" s="220"/>
      <c r="C166" s="22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0"/>
      <c r="AY166" s="220"/>
      <c r="AZ166" s="220"/>
      <c r="BA166" s="220"/>
      <c r="BB166" s="220"/>
      <c r="BC166" s="220"/>
      <c r="BD166" s="220"/>
      <c r="BE166" s="220"/>
      <c r="BF166" s="220"/>
      <c r="BG166" s="233"/>
      <c r="BH166" s="230"/>
    </row>
    <row r="167" spans="1:68" ht="31.5" customHeight="1" thickBot="1">
      <c r="A167" s="256"/>
      <c r="B167" s="257"/>
      <c r="C167" s="257"/>
      <c r="D167" s="257"/>
      <c r="E167" s="257"/>
      <c r="F167" s="257"/>
      <c r="G167" s="257"/>
      <c r="H167" s="257"/>
      <c r="I167" s="257"/>
      <c r="J167" s="257"/>
      <c r="K167" s="257"/>
      <c r="L167" s="257"/>
      <c r="M167" s="257"/>
      <c r="N167" s="257"/>
      <c r="O167" s="257"/>
      <c r="P167" s="257"/>
      <c r="Q167" s="257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57"/>
      <c r="AC167" s="257"/>
      <c r="AD167" s="257"/>
      <c r="AE167" s="257"/>
      <c r="AF167" s="257"/>
      <c r="AG167" s="257"/>
      <c r="AH167" s="257"/>
      <c r="AI167" s="257"/>
      <c r="AJ167" s="257"/>
      <c r="AK167" s="257"/>
      <c r="AL167" s="257"/>
      <c r="AM167" s="257"/>
      <c r="AN167" s="257"/>
      <c r="AO167" s="257"/>
      <c r="AP167" s="257"/>
      <c r="AQ167" s="257"/>
      <c r="AR167" s="257"/>
      <c r="AS167" s="257"/>
      <c r="AT167" s="257"/>
      <c r="AU167" s="257"/>
      <c r="AV167" s="257"/>
      <c r="AW167" s="257"/>
      <c r="AX167" s="257"/>
      <c r="AY167" s="257"/>
      <c r="AZ167" s="257"/>
      <c r="BA167" s="257"/>
      <c r="BB167" s="257"/>
      <c r="BC167" s="257"/>
      <c r="BD167" s="257"/>
      <c r="BE167" s="257"/>
      <c r="BF167" s="257"/>
      <c r="BG167" s="259"/>
      <c r="BH167" s="262"/>
    </row>
    <row r="168" spans="1:68" ht="33.75" customHeight="1" thickBot="1">
      <c r="A168" s="433" t="s">
        <v>830</v>
      </c>
      <c r="B168" s="434"/>
      <c r="C168" s="434"/>
      <c r="D168" s="434"/>
      <c r="E168" s="434"/>
      <c r="F168" s="434"/>
      <c r="G168" s="434"/>
      <c r="H168" s="434"/>
      <c r="I168" s="434"/>
      <c r="J168" s="434"/>
      <c r="K168" s="434"/>
      <c r="L168" s="434"/>
      <c r="M168" s="434"/>
      <c r="N168" s="434"/>
      <c r="O168" s="434"/>
      <c r="P168" s="434"/>
      <c r="Q168" s="434"/>
      <c r="R168" s="434"/>
      <c r="S168" s="434"/>
      <c r="T168" s="434"/>
      <c r="U168" s="434"/>
      <c r="V168" s="434"/>
      <c r="W168" s="434"/>
      <c r="X168" s="434"/>
      <c r="Y168" s="434"/>
      <c r="Z168" s="434"/>
      <c r="AA168" s="434"/>
      <c r="AB168" s="434"/>
      <c r="AC168" s="434"/>
      <c r="AD168" s="434"/>
      <c r="AE168" s="434"/>
      <c r="AF168" s="434"/>
      <c r="AG168" s="434"/>
      <c r="AH168" s="434"/>
      <c r="AI168" s="434"/>
      <c r="AJ168" s="434"/>
      <c r="AK168" s="434"/>
      <c r="AL168" s="434"/>
      <c r="AM168" s="434"/>
      <c r="AN168" s="434"/>
      <c r="AO168" s="434"/>
      <c r="AP168" s="434"/>
      <c r="AQ168" s="434"/>
      <c r="AR168" s="434"/>
      <c r="AS168" s="434"/>
      <c r="AT168" s="434"/>
      <c r="AU168" s="434"/>
      <c r="AV168" s="434"/>
      <c r="AW168" s="434"/>
      <c r="AX168" s="434"/>
      <c r="AY168" s="434"/>
      <c r="AZ168" s="434"/>
      <c r="BA168" s="434"/>
      <c r="BB168" s="434"/>
      <c r="BC168" s="434"/>
      <c r="BD168" s="434"/>
      <c r="BE168" s="434"/>
      <c r="BF168" s="434"/>
      <c r="BG168" s="435"/>
    </row>
    <row r="169" spans="1:68">
      <c r="A169" s="231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2"/>
      <c r="Z169" s="232"/>
      <c r="AA169" s="232"/>
      <c r="AB169" s="232"/>
      <c r="AC169" s="232"/>
      <c r="AD169" s="232"/>
      <c r="AE169" s="232"/>
      <c r="AF169" s="232"/>
      <c r="AG169" s="232"/>
      <c r="AH169" s="232"/>
      <c r="AI169" s="232"/>
      <c r="AJ169" s="232"/>
      <c r="AK169" s="232"/>
      <c r="AL169" s="232"/>
      <c r="AM169" s="232"/>
      <c r="AN169" s="232"/>
      <c r="AO169" s="232"/>
      <c r="AP169" s="232"/>
      <c r="AQ169" s="232"/>
      <c r="AR169" s="232"/>
      <c r="AS169" s="232"/>
      <c r="AT169" s="232"/>
      <c r="AU169" s="232"/>
      <c r="AV169" s="232"/>
      <c r="AW169" s="232"/>
      <c r="AX169" s="232"/>
      <c r="AY169" s="232"/>
      <c r="AZ169" s="232"/>
      <c r="BA169" s="232"/>
      <c r="BB169" s="232"/>
      <c r="BC169" s="232"/>
      <c r="BD169" s="232"/>
      <c r="BE169" s="232"/>
      <c r="BF169" s="232"/>
      <c r="BG169" s="233"/>
      <c r="BM169" s="262"/>
      <c r="BN169" s="262"/>
    </row>
    <row r="170" spans="1:68">
      <c r="A170" s="231"/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/>
      <c r="Z170" s="232"/>
      <c r="AA170" s="232"/>
      <c r="AB170" s="232"/>
      <c r="AC170" s="232"/>
      <c r="AD170" s="232"/>
      <c r="AE170" s="232"/>
      <c r="AF170" s="232"/>
      <c r="AG170" s="232"/>
      <c r="AH170" s="232"/>
      <c r="AI170" s="232"/>
      <c r="AJ170" s="232"/>
      <c r="AK170" s="232"/>
      <c r="AL170" s="232"/>
      <c r="AM170" s="232"/>
      <c r="AN170" s="232"/>
      <c r="AO170" s="232"/>
      <c r="AP170" s="232"/>
      <c r="AQ170" s="232"/>
      <c r="AR170" s="232"/>
      <c r="AS170" s="232"/>
      <c r="AT170" s="232"/>
      <c r="AU170" s="232"/>
      <c r="AV170" s="232"/>
      <c r="AW170" s="232"/>
      <c r="AX170" s="232"/>
      <c r="AY170" s="232"/>
      <c r="AZ170" s="232"/>
      <c r="BA170" s="232"/>
      <c r="BB170" s="232"/>
      <c r="BC170" s="232"/>
      <c r="BD170" s="232"/>
      <c r="BE170" s="232"/>
      <c r="BF170" s="232"/>
      <c r="BG170" s="233"/>
      <c r="BM170" s="262"/>
      <c r="BN170" s="262"/>
    </row>
    <row r="171" spans="1:68" ht="15" customHeight="1">
      <c r="A171" s="231"/>
      <c r="B171" s="232"/>
      <c r="C171" s="232"/>
      <c r="G171" s="443" t="s">
        <v>256</v>
      </c>
      <c r="H171" s="443"/>
      <c r="I171" s="443"/>
      <c r="J171" s="443"/>
      <c r="K171" s="443"/>
      <c r="L171" s="443"/>
      <c r="M171" s="443"/>
      <c r="N171" s="443"/>
      <c r="O171" s="445" t="s">
        <v>834</v>
      </c>
      <c r="P171" s="446"/>
      <c r="Q171" s="446"/>
      <c r="R171" s="446"/>
      <c r="S171" s="446"/>
      <c r="T171" s="446"/>
      <c r="U171" s="446"/>
      <c r="V171" s="446"/>
      <c r="W171" s="446"/>
      <c r="X171" s="446"/>
      <c r="Y171" s="446"/>
      <c r="Z171" s="446"/>
      <c r="AA171" s="446"/>
      <c r="AB171" s="446"/>
      <c r="AC171" s="446"/>
      <c r="AD171" s="446"/>
      <c r="AE171" s="446"/>
      <c r="AF171" s="446"/>
      <c r="AG171" s="446"/>
      <c r="AH171" s="446"/>
      <c r="AI171" s="446"/>
      <c r="AJ171" s="447"/>
      <c r="AK171" s="445" t="s">
        <v>262</v>
      </c>
      <c r="AL171" s="446"/>
      <c r="AM171" s="446"/>
      <c r="AN171" s="446"/>
      <c r="AO171" s="446"/>
      <c r="AP171" s="446"/>
      <c r="AQ171" s="446"/>
      <c r="AR171" s="447"/>
      <c r="AS171" s="232"/>
      <c r="AT171" s="232"/>
      <c r="AU171" s="232"/>
      <c r="AV171" s="232"/>
      <c r="AW171" s="232"/>
      <c r="AX171" s="232"/>
      <c r="AY171" s="232"/>
      <c r="AZ171" s="232"/>
      <c r="BA171" s="232"/>
      <c r="BB171" s="232"/>
      <c r="BC171" s="232"/>
      <c r="BD171" s="232"/>
      <c r="BE171" s="232"/>
      <c r="BF171" s="232"/>
      <c r="BG171" s="233"/>
      <c r="BL171" s="234"/>
      <c r="BM171" s="234"/>
      <c r="BN171" s="234"/>
      <c r="BO171" s="232"/>
      <c r="BP171" s="232"/>
    </row>
    <row r="172" spans="1:68" ht="15" customHeight="1">
      <c r="A172" s="231"/>
      <c r="B172" s="232"/>
      <c r="C172" s="232"/>
      <c r="G172" s="503" t="str">
        <f>D22</f>
        <v xml:space="preserve">  </v>
      </c>
      <c r="H172" s="503"/>
      <c r="I172" s="503"/>
      <c r="J172" s="503"/>
      <c r="K172" s="503"/>
      <c r="L172" s="503"/>
      <c r="M172" s="503"/>
      <c r="N172" s="503"/>
      <c r="O172" s="444"/>
      <c r="P172" s="444"/>
      <c r="Q172" s="444"/>
      <c r="R172" s="444"/>
      <c r="S172" s="444"/>
      <c r="T172" s="444"/>
      <c r="U172" s="444"/>
      <c r="V172" s="444"/>
      <c r="W172" s="444"/>
      <c r="X172" s="444"/>
      <c r="Y172" s="444"/>
      <c r="Z172" s="444"/>
      <c r="AA172" s="444"/>
      <c r="AB172" s="444"/>
      <c r="AC172" s="444"/>
      <c r="AD172" s="444"/>
      <c r="AE172" s="444"/>
      <c r="AF172" s="444"/>
      <c r="AG172" s="444"/>
      <c r="AH172" s="444"/>
      <c r="AI172" s="444"/>
      <c r="AJ172" s="444"/>
      <c r="AK172" s="459"/>
      <c r="AL172" s="460"/>
      <c r="AM172" s="460"/>
      <c r="AN172" s="460"/>
      <c r="AO172" s="460"/>
      <c r="AP172" s="460"/>
      <c r="AQ172" s="460"/>
      <c r="AR172" s="461"/>
      <c r="AS172" s="232"/>
      <c r="AT172" s="232"/>
      <c r="AU172" s="232"/>
      <c r="AV172" s="232"/>
      <c r="AW172" s="232"/>
      <c r="AX172" s="232"/>
      <c r="AY172" s="232"/>
      <c r="AZ172" s="232"/>
      <c r="BA172" s="232"/>
      <c r="BB172" s="232"/>
      <c r="BC172" s="232"/>
      <c r="BD172" s="232"/>
      <c r="BE172" s="232"/>
      <c r="BF172" s="232"/>
      <c r="BG172" s="233"/>
      <c r="BL172" s="234"/>
      <c r="BM172" s="234"/>
      <c r="BN172" s="234"/>
      <c r="BO172" s="232"/>
      <c r="BP172" s="232"/>
    </row>
    <row r="173" spans="1:68">
      <c r="A173" s="231"/>
      <c r="B173" s="232"/>
      <c r="C173" s="232"/>
      <c r="G173" s="503"/>
      <c r="H173" s="503"/>
      <c r="I173" s="503"/>
      <c r="J173" s="503"/>
      <c r="K173" s="503"/>
      <c r="L173" s="503"/>
      <c r="M173" s="503"/>
      <c r="N173" s="503"/>
      <c r="O173" s="444"/>
      <c r="P173" s="444"/>
      <c r="Q173" s="444"/>
      <c r="R173" s="444"/>
      <c r="S173" s="444"/>
      <c r="T173" s="444"/>
      <c r="U173" s="444"/>
      <c r="V173" s="444"/>
      <c r="W173" s="444"/>
      <c r="X173" s="444"/>
      <c r="Y173" s="444"/>
      <c r="Z173" s="444"/>
      <c r="AA173" s="444"/>
      <c r="AB173" s="444"/>
      <c r="AC173" s="444"/>
      <c r="AD173" s="444"/>
      <c r="AE173" s="444"/>
      <c r="AF173" s="444"/>
      <c r="AG173" s="444"/>
      <c r="AH173" s="444"/>
      <c r="AI173" s="444"/>
      <c r="AJ173" s="444"/>
      <c r="AK173" s="465"/>
      <c r="AL173" s="466"/>
      <c r="AM173" s="466"/>
      <c r="AN173" s="466"/>
      <c r="AO173" s="466"/>
      <c r="AP173" s="466"/>
      <c r="AQ173" s="466"/>
      <c r="AR173" s="467"/>
      <c r="AS173" s="232"/>
      <c r="AT173" s="232"/>
      <c r="AU173" s="232"/>
      <c r="AV173" s="232"/>
      <c r="AW173" s="232"/>
      <c r="AX173" s="232"/>
      <c r="AY173" s="232"/>
      <c r="AZ173" s="232"/>
      <c r="BA173" s="232"/>
      <c r="BB173" s="232"/>
      <c r="BC173" s="232"/>
      <c r="BD173" s="232"/>
      <c r="BE173" s="232"/>
      <c r="BF173" s="232"/>
      <c r="BG173" s="233"/>
      <c r="BL173" s="234"/>
      <c r="BM173" s="234"/>
      <c r="BN173" s="234"/>
      <c r="BO173" s="232"/>
      <c r="BP173" s="232"/>
    </row>
    <row r="174" spans="1:68">
      <c r="A174" s="231"/>
      <c r="B174" s="232"/>
      <c r="C174" s="232"/>
      <c r="G174" s="503"/>
      <c r="H174" s="503"/>
      <c r="I174" s="503"/>
      <c r="J174" s="503"/>
      <c r="K174" s="503"/>
      <c r="L174" s="503"/>
      <c r="M174" s="503"/>
      <c r="N174" s="503"/>
      <c r="O174" s="444"/>
      <c r="P174" s="444"/>
      <c r="Q174" s="444"/>
      <c r="R174" s="444"/>
      <c r="S174" s="444"/>
      <c r="T174" s="444"/>
      <c r="U174" s="444"/>
      <c r="V174" s="444"/>
      <c r="W174" s="444"/>
      <c r="X174" s="444"/>
      <c r="Y174" s="444"/>
      <c r="Z174" s="444"/>
      <c r="AA174" s="444"/>
      <c r="AB174" s="444"/>
      <c r="AC174" s="444"/>
      <c r="AD174" s="444"/>
      <c r="AE174" s="444"/>
      <c r="AF174" s="444"/>
      <c r="AG174" s="444"/>
      <c r="AH174" s="444"/>
      <c r="AI174" s="444"/>
      <c r="AJ174" s="444"/>
      <c r="AK174" s="459"/>
      <c r="AL174" s="460"/>
      <c r="AM174" s="460"/>
      <c r="AN174" s="460"/>
      <c r="AO174" s="460"/>
      <c r="AP174" s="460"/>
      <c r="AQ174" s="460"/>
      <c r="AR174" s="461"/>
      <c r="AS174" s="232"/>
      <c r="AT174" s="232"/>
      <c r="AU174" s="232"/>
      <c r="AV174" s="232"/>
      <c r="AW174" s="232"/>
      <c r="AX174" s="232"/>
      <c r="AY174" s="232"/>
      <c r="AZ174" s="232"/>
      <c r="BA174" s="232"/>
      <c r="BB174" s="232"/>
      <c r="BC174" s="232"/>
      <c r="BD174" s="232"/>
      <c r="BE174" s="232"/>
      <c r="BF174" s="232"/>
      <c r="BG174" s="233"/>
      <c r="BL174" s="234"/>
      <c r="BM174" s="234"/>
      <c r="BN174" s="234"/>
      <c r="BO174" s="232"/>
      <c r="BP174" s="232"/>
    </row>
    <row r="175" spans="1:68">
      <c r="A175" s="231"/>
      <c r="B175" s="232"/>
      <c r="C175" s="232"/>
      <c r="G175" s="503"/>
      <c r="H175" s="503"/>
      <c r="I175" s="503"/>
      <c r="J175" s="503"/>
      <c r="K175" s="503"/>
      <c r="L175" s="503"/>
      <c r="M175" s="503"/>
      <c r="N175" s="503"/>
      <c r="O175" s="444"/>
      <c r="P175" s="444"/>
      <c r="Q175" s="444"/>
      <c r="R175" s="444"/>
      <c r="S175" s="444"/>
      <c r="T175" s="444"/>
      <c r="U175" s="444"/>
      <c r="V175" s="444"/>
      <c r="W175" s="444"/>
      <c r="X175" s="444"/>
      <c r="Y175" s="444"/>
      <c r="Z175" s="444"/>
      <c r="AA175" s="444"/>
      <c r="AB175" s="444"/>
      <c r="AC175" s="444"/>
      <c r="AD175" s="444"/>
      <c r="AE175" s="444"/>
      <c r="AF175" s="444"/>
      <c r="AG175" s="444"/>
      <c r="AH175" s="444"/>
      <c r="AI175" s="444"/>
      <c r="AJ175" s="444"/>
      <c r="AK175" s="465"/>
      <c r="AL175" s="466"/>
      <c r="AM175" s="466"/>
      <c r="AN175" s="466"/>
      <c r="AO175" s="466"/>
      <c r="AP175" s="466"/>
      <c r="AQ175" s="466"/>
      <c r="AR175" s="467"/>
      <c r="AS175" s="232"/>
      <c r="AT175" s="232"/>
      <c r="AU175" s="232"/>
      <c r="AV175" s="232"/>
      <c r="AW175" s="232"/>
      <c r="AX175" s="232"/>
      <c r="AY175" s="232"/>
      <c r="AZ175" s="232"/>
      <c r="BA175" s="232"/>
      <c r="BB175" s="232"/>
      <c r="BC175" s="232"/>
      <c r="BD175" s="232"/>
      <c r="BE175" s="232"/>
      <c r="BF175" s="232"/>
      <c r="BG175" s="233"/>
      <c r="BL175" s="234"/>
      <c r="BM175" s="234"/>
      <c r="BN175" s="234"/>
      <c r="BO175" s="232"/>
      <c r="BP175" s="232"/>
    </row>
    <row r="176" spans="1:68">
      <c r="A176" s="231"/>
      <c r="B176" s="232"/>
      <c r="C176" s="232"/>
      <c r="G176" s="503"/>
      <c r="H176" s="503"/>
      <c r="I176" s="503"/>
      <c r="J176" s="503"/>
      <c r="K176" s="503"/>
      <c r="L176" s="503"/>
      <c r="M176" s="503"/>
      <c r="N176" s="503"/>
      <c r="O176" s="444"/>
      <c r="P176" s="444"/>
      <c r="Q176" s="444"/>
      <c r="R176" s="444"/>
      <c r="S176" s="444"/>
      <c r="T176" s="444"/>
      <c r="U176" s="444"/>
      <c r="V176" s="444"/>
      <c r="W176" s="444"/>
      <c r="X176" s="444"/>
      <c r="Y176" s="444"/>
      <c r="Z176" s="444"/>
      <c r="AA176" s="444"/>
      <c r="AB176" s="444"/>
      <c r="AC176" s="444"/>
      <c r="AD176" s="444"/>
      <c r="AE176" s="444"/>
      <c r="AF176" s="444"/>
      <c r="AG176" s="444"/>
      <c r="AH176" s="444"/>
      <c r="AI176" s="444"/>
      <c r="AJ176" s="444"/>
      <c r="AK176" s="459"/>
      <c r="AL176" s="460"/>
      <c r="AM176" s="460"/>
      <c r="AN176" s="460"/>
      <c r="AO176" s="460"/>
      <c r="AP176" s="460"/>
      <c r="AQ176" s="460"/>
      <c r="AR176" s="461"/>
      <c r="AS176" s="232"/>
      <c r="AT176" s="232"/>
      <c r="AU176" s="232"/>
      <c r="AV176" s="232"/>
      <c r="AW176" s="232"/>
      <c r="AX176" s="232"/>
      <c r="AY176" s="232"/>
      <c r="AZ176" s="232"/>
      <c r="BA176" s="232"/>
      <c r="BB176" s="232"/>
      <c r="BC176" s="232"/>
      <c r="BD176" s="232"/>
      <c r="BE176" s="232"/>
      <c r="BF176" s="232"/>
      <c r="BG176" s="233"/>
      <c r="BL176" s="234"/>
      <c r="BM176" s="234"/>
      <c r="BN176" s="234"/>
      <c r="BO176" s="232"/>
      <c r="BP176" s="232"/>
    </row>
    <row r="177" spans="1:68">
      <c r="A177" s="231"/>
      <c r="B177" s="232"/>
      <c r="C177" s="232"/>
      <c r="G177" s="503"/>
      <c r="H177" s="503"/>
      <c r="I177" s="503"/>
      <c r="J177" s="503"/>
      <c r="K177" s="503"/>
      <c r="L177" s="503"/>
      <c r="M177" s="503"/>
      <c r="N177" s="503"/>
      <c r="O177" s="444"/>
      <c r="P177" s="444"/>
      <c r="Q177" s="444"/>
      <c r="R177" s="444"/>
      <c r="S177" s="444"/>
      <c r="T177" s="444"/>
      <c r="U177" s="444"/>
      <c r="V177" s="444"/>
      <c r="W177" s="444"/>
      <c r="X177" s="444"/>
      <c r="Y177" s="444"/>
      <c r="Z177" s="444"/>
      <c r="AA177" s="444"/>
      <c r="AB177" s="444"/>
      <c r="AC177" s="444"/>
      <c r="AD177" s="444"/>
      <c r="AE177" s="444"/>
      <c r="AF177" s="444"/>
      <c r="AG177" s="444"/>
      <c r="AH177" s="444"/>
      <c r="AI177" s="444"/>
      <c r="AJ177" s="444"/>
      <c r="AK177" s="465"/>
      <c r="AL177" s="466"/>
      <c r="AM177" s="466"/>
      <c r="AN177" s="466"/>
      <c r="AO177" s="466"/>
      <c r="AP177" s="466"/>
      <c r="AQ177" s="466"/>
      <c r="AR177" s="467"/>
      <c r="AS177" s="232"/>
      <c r="AT177" s="232"/>
      <c r="AU177" s="232"/>
      <c r="AV177" s="232"/>
      <c r="AW177" s="232"/>
      <c r="AX177" s="232"/>
      <c r="AY177" s="232"/>
      <c r="AZ177" s="232"/>
      <c r="BA177" s="232"/>
      <c r="BB177" s="232"/>
      <c r="BC177" s="232"/>
      <c r="BD177" s="232"/>
      <c r="BE177" s="232"/>
      <c r="BF177" s="232"/>
      <c r="BG177" s="233"/>
      <c r="BL177" s="234"/>
      <c r="BM177" s="234"/>
      <c r="BN177" s="234"/>
      <c r="BO177" s="232"/>
      <c r="BP177" s="232"/>
    </row>
    <row r="178" spans="1:68">
      <c r="A178" s="231"/>
      <c r="B178" s="232"/>
      <c r="C178" s="232"/>
      <c r="G178" s="503"/>
      <c r="H178" s="503"/>
      <c r="I178" s="503"/>
      <c r="J178" s="503"/>
      <c r="K178" s="503"/>
      <c r="L178" s="503"/>
      <c r="M178" s="503"/>
      <c r="N178" s="503"/>
      <c r="O178" s="444"/>
      <c r="P178" s="444"/>
      <c r="Q178" s="444"/>
      <c r="R178" s="444"/>
      <c r="S178" s="444"/>
      <c r="T178" s="444"/>
      <c r="U178" s="444"/>
      <c r="V178" s="444"/>
      <c r="W178" s="444"/>
      <c r="X178" s="444"/>
      <c r="Y178" s="444"/>
      <c r="Z178" s="444"/>
      <c r="AA178" s="444"/>
      <c r="AB178" s="444"/>
      <c r="AC178" s="444"/>
      <c r="AD178" s="444"/>
      <c r="AE178" s="444"/>
      <c r="AF178" s="444"/>
      <c r="AG178" s="444"/>
      <c r="AH178" s="444"/>
      <c r="AI178" s="444"/>
      <c r="AJ178" s="444"/>
      <c r="AK178" s="459"/>
      <c r="AL178" s="460"/>
      <c r="AM178" s="460"/>
      <c r="AN178" s="460"/>
      <c r="AO178" s="460"/>
      <c r="AP178" s="460"/>
      <c r="AQ178" s="460"/>
      <c r="AR178" s="461"/>
      <c r="AS178" s="232"/>
      <c r="AT178" s="232"/>
      <c r="AU178" s="232"/>
      <c r="AV178" s="232"/>
      <c r="AW178" s="232"/>
      <c r="AX178" s="232"/>
      <c r="AY178" s="232"/>
      <c r="AZ178" s="232"/>
      <c r="BA178" s="232"/>
      <c r="BB178" s="232"/>
      <c r="BC178" s="232"/>
      <c r="BD178" s="232"/>
      <c r="BE178" s="232"/>
      <c r="BF178" s="232"/>
      <c r="BG178" s="233"/>
      <c r="BL178" s="234"/>
      <c r="BM178" s="234"/>
      <c r="BN178" s="234"/>
      <c r="BO178" s="232"/>
      <c r="BP178" s="232"/>
    </row>
    <row r="179" spans="1:68" ht="14.25" customHeight="1">
      <c r="A179" s="231"/>
      <c r="B179" s="232"/>
      <c r="C179" s="232"/>
      <c r="G179" s="503"/>
      <c r="H179" s="503"/>
      <c r="I179" s="503"/>
      <c r="J179" s="503"/>
      <c r="K179" s="503"/>
      <c r="L179" s="503"/>
      <c r="M179" s="503"/>
      <c r="N179" s="503"/>
      <c r="O179" s="444"/>
      <c r="P179" s="444"/>
      <c r="Q179" s="444"/>
      <c r="R179" s="444"/>
      <c r="S179" s="444"/>
      <c r="T179" s="444"/>
      <c r="U179" s="444"/>
      <c r="V179" s="444"/>
      <c r="W179" s="444"/>
      <c r="X179" s="444"/>
      <c r="Y179" s="444"/>
      <c r="Z179" s="444"/>
      <c r="AA179" s="444"/>
      <c r="AB179" s="444"/>
      <c r="AC179" s="444"/>
      <c r="AD179" s="444"/>
      <c r="AE179" s="444"/>
      <c r="AF179" s="444"/>
      <c r="AG179" s="444"/>
      <c r="AH179" s="444"/>
      <c r="AI179" s="444"/>
      <c r="AJ179" s="444"/>
      <c r="AK179" s="465"/>
      <c r="AL179" s="466"/>
      <c r="AM179" s="466"/>
      <c r="AN179" s="466"/>
      <c r="AO179" s="466"/>
      <c r="AP179" s="466"/>
      <c r="AQ179" s="466"/>
      <c r="AR179" s="467"/>
      <c r="AS179" s="232"/>
      <c r="AT179" s="232"/>
      <c r="AU179" s="232"/>
      <c r="AV179" s="232"/>
      <c r="AW179" s="232"/>
      <c r="AX179" s="232"/>
      <c r="AY179" s="232"/>
      <c r="AZ179" s="232"/>
      <c r="BA179" s="232"/>
      <c r="BB179" s="232"/>
      <c r="BC179" s="232"/>
      <c r="BD179" s="232"/>
      <c r="BE179" s="232"/>
      <c r="BF179" s="232"/>
      <c r="BG179" s="233"/>
      <c r="BL179" s="234"/>
      <c r="BM179" s="234"/>
      <c r="BN179" s="234"/>
      <c r="BO179" s="232"/>
      <c r="BP179" s="232"/>
    </row>
    <row r="180" spans="1:68">
      <c r="A180" s="231"/>
      <c r="B180" s="232"/>
      <c r="C180" s="232"/>
      <c r="G180" s="503"/>
      <c r="H180" s="503"/>
      <c r="I180" s="503"/>
      <c r="J180" s="503"/>
      <c r="K180" s="503"/>
      <c r="L180" s="503"/>
      <c r="M180" s="503"/>
      <c r="N180" s="503"/>
      <c r="O180" s="444"/>
      <c r="P180" s="444"/>
      <c r="Q180" s="444"/>
      <c r="R180" s="444"/>
      <c r="S180" s="444"/>
      <c r="T180" s="444"/>
      <c r="U180" s="444"/>
      <c r="V180" s="444"/>
      <c r="W180" s="444"/>
      <c r="X180" s="444"/>
      <c r="Y180" s="444"/>
      <c r="Z180" s="444"/>
      <c r="AA180" s="444"/>
      <c r="AB180" s="444"/>
      <c r="AC180" s="444"/>
      <c r="AD180" s="444"/>
      <c r="AE180" s="444"/>
      <c r="AF180" s="444"/>
      <c r="AG180" s="444"/>
      <c r="AH180" s="444"/>
      <c r="AI180" s="444"/>
      <c r="AJ180" s="444"/>
      <c r="AK180" s="459"/>
      <c r="AL180" s="460"/>
      <c r="AM180" s="460"/>
      <c r="AN180" s="460"/>
      <c r="AO180" s="460"/>
      <c r="AP180" s="460"/>
      <c r="AQ180" s="460"/>
      <c r="AR180" s="461"/>
      <c r="AS180" s="232"/>
      <c r="AT180" s="232"/>
      <c r="AU180" s="232"/>
      <c r="AV180" s="232"/>
      <c r="AW180" s="232"/>
      <c r="AX180" s="232"/>
      <c r="AY180" s="232"/>
      <c r="AZ180" s="232"/>
      <c r="BA180" s="232"/>
      <c r="BB180" s="232"/>
      <c r="BC180" s="232"/>
      <c r="BD180" s="232"/>
      <c r="BE180" s="232"/>
      <c r="BF180" s="232"/>
      <c r="BG180" s="233"/>
      <c r="BL180" s="234"/>
      <c r="BM180" s="234"/>
      <c r="BN180" s="234"/>
      <c r="BO180" s="232"/>
      <c r="BP180" s="232"/>
    </row>
    <row r="181" spans="1:68">
      <c r="A181" s="231"/>
      <c r="B181" s="232"/>
      <c r="C181" s="232"/>
      <c r="G181" s="503"/>
      <c r="H181" s="503"/>
      <c r="I181" s="503"/>
      <c r="J181" s="503"/>
      <c r="K181" s="503"/>
      <c r="L181" s="503"/>
      <c r="M181" s="503"/>
      <c r="N181" s="503"/>
      <c r="O181" s="444"/>
      <c r="P181" s="444"/>
      <c r="Q181" s="444"/>
      <c r="R181" s="444"/>
      <c r="S181" s="444"/>
      <c r="T181" s="444"/>
      <c r="U181" s="444"/>
      <c r="V181" s="444"/>
      <c r="W181" s="444"/>
      <c r="X181" s="444"/>
      <c r="Y181" s="444"/>
      <c r="Z181" s="444"/>
      <c r="AA181" s="444"/>
      <c r="AB181" s="444"/>
      <c r="AC181" s="444"/>
      <c r="AD181" s="444"/>
      <c r="AE181" s="444"/>
      <c r="AF181" s="444"/>
      <c r="AG181" s="444"/>
      <c r="AH181" s="444"/>
      <c r="AI181" s="444"/>
      <c r="AJ181" s="444"/>
      <c r="AK181" s="465"/>
      <c r="AL181" s="466"/>
      <c r="AM181" s="466"/>
      <c r="AN181" s="466"/>
      <c r="AO181" s="466"/>
      <c r="AP181" s="466"/>
      <c r="AQ181" s="466"/>
      <c r="AR181" s="467"/>
      <c r="AS181" s="232"/>
      <c r="AT181" s="232"/>
      <c r="AU181" s="232"/>
      <c r="AV181" s="232"/>
      <c r="AW181" s="232"/>
      <c r="AX181" s="232"/>
      <c r="AY181" s="232"/>
      <c r="AZ181" s="232"/>
      <c r="BA181" s="232"/>
      <c r="BB181" s="232"/>
      <c r="BC181" s="232"/>
      <c r="BD181" s="232"/>
      <c r="BE181" s="232"/>
      <c r="BF181" s="232"/>
      <c r="BG181" s="233"/>
      <c r="BL181" s="234"/>
      <c r="BM181" s="234"/>
      <c r="BN181" s="234"/>
      <c r="BO181" s="232"/>
      <c r="BP181" s="232"/>
    </row>
    <row r="182" spans="1:68">
      <c r="A182" s="231"/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  <c r="AD182" s="232"/>
      <c r="AE182" s="232"/>
      <c r="AF182" s="209"/>
      <c r="AG182" s="232"/>
      <c r="AH182" s="332"/>
      <c r="AI182" s="232"/>
      <c r="AJ182" s="232"/>
      <c r="AK182" s="232"/>
      <c r="AL182" s="232"/>
      <c r="AM182" s="232"/>
      <c r="AN182" s="232"/>
      <c r="AO182" s="232"/>
      <c r="AP182" s="232"/>
      <c r="AQ182" s="232"/>
      <c r="AR182" s="232"/>
      <c r="AS182" s="232"/>
      <c r="AT182" s="232"/>
      <c r="AU182" s="232"/>
      <c r="AV182" s="232"/>
      <c r="AW182" s="232"/>
      <c r="AX182" s="232"/>
      <c r="AY182" s="232"/>
      <c r="AZ182" s="232"/>
      <c r="BA182" s="232"/>
      <c r="BB182" s="232"/>
      <c r="BC182" s="232"/>
      <c r="BD182" s="232"/>
      <c r="BE182" s="232"/>
      <c r="BF182" s="232"/>
      <c r="BG182" s="233"/>
      <c r="BL182" s="234"/>
      <c r="BM182" s="234"/>
      <c r="BN182" s="234"/>
      <c r="BO182" s="232"/>
      <c r="BP182" s="232"/>
    </row>
    <row r="183" spans="1:68" ht="15.75" customHeight="1" thickBot="1">
      <c r="A183" s="256"/>
      <c r="B183" s="257"/>
      <c r="C183" s="257"/>
      <c r="D183" s="257"/>
      <c r="E183" s="257"/>
      <c r="F183" s="257"/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/>
      <c r="U183" s="257"/>
      <c r="V183" s="257"/>
      <c r="W183" s="257"/>
      <c r="X183" s="257"/>
      <c r="Y183" s="257"/>
      <c r="Z183" s="257"/>
      <c r="AA183" s="257"/>
      <c r="AB183" s="257"/>
      <c r="AC183" s="257"/>
      <c r="AD183" s="257"/>
      <c r="AE183" s="257"/>
      <c r="AF183" s="358"/>
      <c r="AG183" s="257"/>
      <c r="AH183" s="359"/>
      <c r="AI183" s="257"/>
      <c r="AJ183" s="257"/>
      <c r="AK183" s="257"/>
      <c r="AL183" s="257"/>
      <c r="AM183" s="257"/>
      <c r="AN183" s="257"/>
      <c r="AO183" s="257"/>
      <c r="AP183" s="257"/>
      <c r="AQ183" s="257"/>
      <c r="AR183" s="257"/>
      <c r="AS183" s="257"/>
      <c r="AT183" s="257"/>
      <c r="AU183" s="257"/>
      <c r="AV183" s="257"/>
      <c r="AW183" s="257"/>
      <c r="AX183" s="257"/>
      <c r="AY183" s="257"/>
      <c r="AZ183" s="257"/>
      <c r="BA183" s="257"/>
      <c r="BB183" s="257"/>
      <c r="BC183" s="257"/>
      <c r="BD183" s="257"/>
      <c r="BE183" s="257"/>
      <c r="BF183" s="257"/>
      <c r="BG183" s="259"/>
      <c r="BL183" s="234"/>
      <c r="BM183" s="234"/>
      <c r="BN183" s="234"/>
      <c r="BO183" s="232"/>
      <c r="BP183" s="232"/>
    </row>
    <row r="184" spans="1:68">
      <c r="AF184" s="330"/>
      <c r="AH184" s="332"/>
      <c r="BL184" s="234"/>
      <c r="BM184" s="234"/>
      <c r="BN184" s="271"/>
      <c r="BO184" s="232"/>
      <c r="BP184" s="232"/>
    </row>
    <row r="185" spans="1:68">
      <c r="AF185" s="330"/>
      <c r="AH185" s="332"/>
      <c r="BL185" s="234"/>
      <c r="BM185" s="234"/>
      <c r="BN185" s="271"/>
      <c r="BO185" s="232"/>
      <c r="BP185" s="232"/>
    </row>
    <row r="186" spans="1:68">
      <c r="BL186" s="262"/>
      <c r="BM186" s="234"/>
      <c r="BN186" s="234"/>
      <c r="BO186" s="232"/>
    </row>
    <row r="187" spans="1:68">
      <c r="BL187" s="262"/>
      <c r="BM187" s="234"/>
      <c r="BN187" s="234"/>
      <c r="BO187" s="232"/>
    </row>
    <row r="188" spans="1:68">
      <c r="BL188" s="262"/>
      <c r="BM188" s="234"/>
      <c r="BN188" s="234"/>
      <c r="BO188" s="232"/>
    </row>
    <row r="189" spans="1:68">
      <c r="BL189" s="262"/>
      <c r="BM189" s="234"/>
      <c r="BN189" s="234"/>
      <c r="BO189" s="232"/>
    </row>
    <row r="190" spans="1:68">
      <c r="BL190" s="262"/>
      <c r="BM190" s="234"/>
      <c r="BN190" s="234"/>
      <c r="BO190" s="232"/>
    </row>
    <row r="191" spans="1:68">
      <c r="BL191" s="262"/>
      <c r="BM191" s="234"/>
      <c r="BN191" s="234"/>
      <c r="BO191" s="232"/>
    </row>
    <row r="192" spans="1:68">
      <c r="BM192" s="232"/>
      <c r="BN192" s="232"/>
      <c r="BO192" s="232"/>
    </row>
    <row r="193" spans="65:67">
      <c r="BM193" s="232"/>
      <c r="BN193" s="232"/>
      <c r="BO193" s="232"/>
    </row>
    <row r="194" spans="65:67">
      <c r="BM194" s="232"/>
      <c r="BN194" s="232"/>
      <c r="BO194" s="232"/>
    </row>
  </sheetData>
  <sheetProtection password="D51B" sheet="1" objects="1" scenarios="1" formatColumns="0" formatRows="0"/>
  <mergeCells count="464">
    <mergeCell ref="A1:O4"/>
    <mergeCell ref="P1:BG4"/>
    <mergeCell ref="AS11:BE11"/>
    <mergeCell ref="M13:T13"/>
    <mergeCell ref="V13:AJ13"/>
    <mergeCell ref="A15:BG15"/>
    <mergeCell ref="D16:BE16"/>
    <mergeCell ref="D17:BC17"/>
    <mergeCell ref="D6:G6"/>
    <mergeCell ref="K6:BD6"/>
    <mergeCell ref="D8:G8"/>
    <mergeCell ref="K8:BD8"/>
    <mergeCell ref="D10:I10"/>
    <mergeCell ref="K10:AJ10"/>
    <mergeCell ref="AN10:AO10"/>
    <mergeCell ref="AS10:BD10"/>
    <mergeCell ref="D21:BE21"/>
    <mergeCell ref="D22:BC22"/>
    <mergeCell ref="D24:AM24"/>
    <mergeCell ref="AO24:BC24"/>
    <mergeCell ref="D25:AM25"/>
    <mergeCell ref="AO25:BC25"/>
    <mergeCell ref="D18:H18"/>
    <mergeCell ref="I18:N18"/>
    <mergeCell ref="O18:AK18"/>
    <mergeCell ref="AO18:BF18"/>
    <mergeCell ref="D19:H19"/>
    <mergeCell ref="J19:L19"/>
    <mergeCell ref="O19:AN19"/>
    <mergeCell ref="AQ19:BC19"/>
    <mergeCell ref="D30:I30"/>
    <mergeCell ref="J30:X30"/>
    <mergeCell ref="Y30:AH30"/>
    <mergeCell ref="AI30:BC30"/>
    <mergeCell ref="D31:I31"/>
    <mergeCell ref="J31:X31"/>
    <mergeCell ref="Y31:AH31"/>
    <mergeCell ref="AI31:BC31"/>
    <mergeCell ref="D27:BC27"/>
    <mergeCell ref="D28:X28"/>
    <mergeCell ref="Y28:BC28"/>
    <mergeCell ref="D29:I29"/>
    <mergeCell ref="J29:X29"/>
    <mergeCell ref="Y29:AH29"/>
    <mergeCell ref="AI29:BC29"/>
    <mergeCell ref="D34:I34"/>
    <mergeCell ref="J34:X34"/>
    <mergeCell ref="Y34:AH34"/>
    <mergeCell ref="AI34:BC34"/>
    <mergeCell ref="D35:BC36"/>
    <mergeCell ref="D37:BC37"/>
    <mergeCell ref="D32:I32"/>
    <mergeCell ref="J32:X32"/>
    <mergeCell ref="Y32:AH32"/>
    <mergeCell ref="AI32:BC32"/>
    <mergeCell ref="D33:I33"/>
    <mergeCell ref="J33:X33"/>
    <mergeCell ref="Y33:AH33"/>
    <mergeCell ref="AI33:BC33"/>
    <mergeCell ref="BM44:BO45"/>
    <mergeCell ref="Z45:AK45"/>
    <mergeCell ref="BU45:BU46"/>
    <mergeCell ref="BV45:BV46"/>
    <mergeCell ref="D46:G46"/>
    <mergeCell ref="A47:H47"/>
    <mergeCell ref="AB47:AK47"/>
    <mergeCell ref="D38:BC38"/>
    <mergeCell ref="D39:BC39"/>
    <mergeCell ref="D40:BC40"/>
    <mergeCell ref="D41:BC41"/>
    <mergeCell ref="D42:BC42"/>
    <mergeCell ref="A44:BG44"/>
    <mergeCell ref="AJ48:AK48"/>
    <mergeCell ref="A49:F49"/>
    <mergeCell ref="Z49:Z58"/>
    <mergeCell ref="AA49:AA50"/>
    <mergeCell ref="AB49:AC50"/>
    <mergeCell ref="AD49:AE50"/>
    <mergeCell ref="AF49:AG50"/>
    <mergeCell ref="AH49:AI50"/>
    <mergeCell ref="AJ49:AK50"/>
    <mergeCell ref="R51:W51"/>
    <mergeCell ref="A48:F48"/>
    <mergeCell ref="I48:X48"/>
    <mergeCell ref="AB48:AC48"/>
    <mergeCell ref="AD48:AE48"/>
    <mergeCell ref="AF48:AG48"/>
    <mergeCell ref="AH48:AI48"/>
    <mergeCell ref="AN51:AZ51"/>
    <mergeCell ref="D52:I52"/>
    <mergeCell ref="R52:W52"/>
    <mergeCell ref="AN52:AZ53"/>
    <mergeCell ref="R53:W53"/>
    <mergeCell ref="AA53:AA54"/>
    <mergeCell ref="AB53:AC54"/>
    <mergeCell ref="AD53:AE54"/>
    <mergeCell ref="AF53:AG54"/>
    <mergeCell ref="AH53:AI54"/>
    <mergeCell ref="AA51:AA52"/>
    <mergeCell ref="AB51:AC52"/>
    <mergeCell ref="AD51:AE52"/>
    <mergeCell ref="AF51:AG52"/>
    <mergeCell ref="AH51:AI52"/>
    <mergeCell ref="AJ51:AK52"/>
    <mergeCell ref="AJ53:AK54"/>
    <mergeCell ref="J54:P54"/>
    <mergeCell ref="R54:W54"/>
    <mergeCell ref="R55:W55"/>
    <mergeCell ref="AA55:AA56"/>
    <mergeCell ref="AB55:AC56"/>
    <mergeCell ref="AD55:AE56"/>
    <mergeCell ref="AF55:AG56"/>
    <mergeCell ref="AH55:AI56"/>
    <mergeCell ref="AJ55:AK56"/>
    <mergeCell ref="J63:P63"/>
    <mergeCell ref="R63:W63"/>
    <mergeCell ref="R64:W64"/>
    <mergeCell ref="F65:G65"/>
    <mergeCell ref="H65:I65"/>
    <mergeCell ref="A68:BG68"/>
    <mergeCell ref="AH57:AI58"/>
    <mergeCell ref="AJ57:AK58"/>
    <mergeCell ref="I58:X58"/>
    <mergeCell ref="R59:W59"/>
    <mergeCell ref="D61:I61"/>
    <mergeCell ref="R62:W62"/>
    <mergeCell ref="A57:H57"/>
    <mergeCell ref="I57:T57"/>
    <mergeCell ref="AA57:AA58"/>
    <mergeCell ref="AB57:AC58"/>
    <mergeCell ref="AD57:AE58"/>
    <mergeCell ref="AF57:AG58"/>
    <mergeCell ref="J73:R73"/>
    <mergeCell ref="W73:AF73"/>
    <mergeCell ref="A79:BG79"/>
    <mergeCell ref="B81:I81"/>
    <mergeCell ref="J81:W81"/>
    <mergeCell ref="X81:Y81"/>
    <mergeCell ref="Z81:AA81"/>
    <mergeCell ref="AB81:AC81"/>
    <mergeCell ref="AD81:AE81"/>
    <mergeCell ref="AF81:AG81"/>
    <mergeCell ref="AH81:AI81"/>
    <mergeCell ref="AJ81:AK81"/>
    <mergeCell ref="B82:B84"/>
    <mergeCell ref="C82:E82"/>
    <mergeCell ref="F82:I82"/>
    <mergeCell ref="J82:W84"/>
    <mergeCell ref="X82:Y84"/>
    <mergeCell ref="Z82:AA84"/>
    <mergeCell ref="AB82:AC84"/>
    <mergeCell ref="AD82:AE84"/>
    <mergeCell ref="BX82:BX86"/>
    <mergeCell ref="C83:E83"/>
    <mergeCell ref="F83:I83"/>
    <mergeCell ref="C84:E84"/>
    <mergeCell ref="F84:I84"/>
    <mergeCell ref="AB85:AC87"/>
    <mergeCell ref="AD85:AE87"/>
    <mergeCell ref="AF82:AG84"/>
    <mergeCell ref="AH82:AI84"/>
    <mergeCell ref="AJ82:AK84"/>
    <mergeCell ref="AL82:AL84"/>
    <mergeCell ref="AM82:AM84"/>
    <mergeCell ref="AN82:AN84"/>
    <mergeCell ref="B85:B87"/>
    <mergeCell ref="C85:E85"/>
    <mergeCell ref="F85:I85"/>
    <mergeCell ref="J85:W87"/>
    <mergeCell ref="X85:Y87"/>
    <mergeCell ref="Z85:AA87"/>
    <mergeCell ref="AO82:AO84"/>
    <mergeCell ref="AP82:AP84"/>
    <mergeCell ref="AQ82:AQ93"/>
    <mergeCell ref="AO85:AO87"/>
    <mergeCell ref="AP85:AP87"/>
    <mergeCell ref="C86:E86"/>
    <mergeCell ref="F86:I86"/>
    <mergeCell ref="C87:E87"/>
    <mergeCell ref="F87:I87"/>
    <mergeCell ref="AF85:AG87"/>
    <mergeCell ref="AH85:AI87"/>
    <mergeCell ref="AJ85:AK87"/>
    <mergeCell ref="AL85:AL87"/>
    <mergeCell ref="AM85:AM87"/>
    <mergeCell ref="AN85:AN87"/>
    <mergeCell ref="AP88:AP90"/>
    <mergeCell ref="C89:E89"/>
    <mergeCell ref="F89:I89"/>
    <mergeCell ref="C90:E90"/>
    <mergeCell ref="F90:I90"/>
    <mergeCell ref="AB88:AC90"/>
    <mergeCell ref="AD88:AE90"/>
    <mergeCell ref="AF88:AG90"/>
    <mergeCell ref="AH88:AI90"/>
    <mergeCell ref="AJ88:AK90"/>
    <mergeCell ref="AL88:AL90"/>
    <mergeCell ref="C88:E88"/>
    <mergeCell ref="F88:I88"/>
    <mergeCell ref="J88:W90"/>
    <mergeCell ref="X88:Y90"/>
    <mergeCell ref="Z88:AA90"/>
    <mergeCell ref="B91:B93"/>
    <mergeCell ref="C91:E91"/>
    <mergeCell ref="F91:I91"/>
    <mergeCell ref="J91:W93"/>
    <mergeCell ref="X91:Y93"/>
    <mergeCell ref="Z91:AA93"/>
    <mergeCell ref="AM88:AM90"/>
    <mergeCell ref="AN88:AN90"/>
    <mergeCell ref="AO88:AO90"/>
    <mergeCell ref="B88:B90"/>
    <mergeCell ref="AM91:AM93"/>
    <mergeCell ref="AN91:AN93"/>
    <mergeCell ref="AO91:AO93"/>
    <mergeCell ref="AP91:AP93"/>
    <mergeCell ref="C92:E92"/>
    <mergeCell ref="F92:I92"/>
    <mergeCell ref="C93:E93"/>
    <mergeCell ref="F93:I93"/>
    <mergeCell ref="AB91:AC93"/>
    <mergeCell ref="AD91:AE93"/>
    <mergeCell ref="AF91:AG93"/>
    <mergeCell ref="AH91:AI93"/>
    <mergeCell ref="AJ91:AK93"/>
    <mergeCell ref="AL91:AL93"/>
    <mergeCell ref="AF95:AG95"/>
    <mergeCell ref="AH95:AI95"/>
    <mergeCell ref="AJ95:AK95"/>
    <mergeCell ref="B96:B98"/>
    <mergeCell ref="C96:E96"/>
    <mergeCell ref="F96:I96"/>
    <mergeCell ref="J96:W98"/>
    <mergeCell ref="X96:Y98"/>
    <mergeCell ref="Z96:AA98"/>
    <mergeCell ref="AB96:AC98"/>
    <mergeCell ref="B95:I95"/>
    <mergeCell ref="J95:W95"/>
    <mergeCell ref="X95:Y95"/>
    <mergeCell ref="Z95:AA95"/>
    <mergeCell ref="AB95:AC95"/>
    <mergeCell ref="AD95:AE95"/>
    <mergeCell ref="Z99:AA101"/>
    <mergeCell ref="AN96:AN98"/>
    <mergeCell ref="AO96:AO98"/>
    <mergeCell ref="AP96:AP98"/>
    <mergeCell ref="AQ96:AQ107"/>
    <mergeCell ref="BX96:BX100"/>
    <mergeCell ref="C97:E97"/>
    <mergeCell ref="F97:I97"/>
    <mergeCell ref="C98:E98"/>
    <mergeCell ref="F98:I98"/>
    <mergeCell ref="AB99:AC101"/>
    <mergeCell ref="AD96:AE98"/>
    <mergeCell ref="AF96:AG98"/>
    <mergeCell ref="AH96:AI98"/>
    <mergeCell ref="AJ96:AK98"/>
    <mergeCell ref="AL96:AL98"/>
    <mergeCell ref="AM96:AM98"/>
    <mergeCell ref="B102:B104"/>
    <mergeCell ref="C102:E102"/>
    <mergeCell ref="F102:I102"/>
    <mergeCell ref="J102:W104"/>
    <mergeCell ref="X102:Y104"/>
    <mergeCell ref="Z102:AA104"/>
    <mergeCell ref="AN99:AN101"/>
    <mergeCell ref="AO99:AO101"/>
    <mergeCell ref="AP99:AP101"/>
    <mergeCell ref="C100:E100"/>
    <mergeCell ref="F100:I100"/>
    <mergeCell ref="C101:E101"/>
    <mergeCell ref="F101:I101"/>
    <mergeCell ref="AD99:AE101"/>
    <mergeCell ref="AF99:AG101"/>
    <mergeCell ref="AH99:AI101"/>
    <mergeCell ref="AJ99:AK101"/>
    <mergeCell ref="AL99:AL101"/>
    <mergeCell ref="AM99:AM101"/>
    <mergeCell ref="B99:B101"/>
    <mergeCell ref="C99:E99"/>
    <mergeCell ref="F99:I99"/>
    <mergeCell ref="J99:W101"/>
    <mergeCell ref="X99:Y101"/>
    <mergeCell ref="AM102:AM104"/>
    <mergeCell ref="AN102:AN104"/>
    <mergeCell ref="AO102:AO104"/>
    <mergeCell ref="AP102:AP104"/>
    <mergeCell ref="C103:E103"/>
    <mergeCell ref="F103:I103"/>
    <mergeCell ref="C104:E104"/>
    <mergeCell ref="F104:I104"/>
    <mergeCell ref="AB102:AC104"/>
    <mergeCell ref="AD102:AE104"/>
    <mergeCell ref="AF102:AG104"/>
    <mergeCell ref="AH102:AI104"/>
    <mergeCell ref="AJ102:AK104"/>
    <mergeCell ref="AL102:AL104"/>
    <mergeCell ref="BO113:BQ113"/>
    <mergeCell ref="A114:BG114"/>
    <mergeCell ref="AM105:AM107"/>
    <mergeCell ref="AN105:AN107"/>
    <mergeCell ref="AO105:AO107"/>
    <mergeCell ref="AP105:AP107"/>
    <mergeCell ref="C106:E106"/>
    <mergeCell ref="F106:I106"/>
    <mergeCell ref="C107:E107"/>
    <mergeCell ref="F107:I107"/>
    <mergeCell ref="AB105:AC107"/>
    <mergeCell ref="AD105:AE107"/>
    <mergeCell ref="AF105:AG107"/>
    <mergeCell ref="AH105:AI107"/>
    <mergeCell ref="AJ105:AK107"/>
    <mergeCell ref="AL105:AL107"/>
    <mergeCell ref="B105:B107"/>
    <mergeCell ref="C105:E105"/>
    <mergeCell ref="F105:I105"/>
    <mergeCell ref="J105:W107"/>
    <mergeCell ref="X105:Y107"/>
    <mergeCell ref="Z105:AA107"/>
    <mergeCell ref="BM115:BM117"/>
    <mergeCell ref="C116:R116"/>
    <mergeCell ref="B118:F118"/>
    <mergeCell ref="L118:P118"/>
    <mergeCell ref="Q118:R118"/>
    <mergeCell ref="Z122:AK122"/>
    <mergeCell ref="P110:AB110"/>
    <mergeCell ref="AC110:AN110"/>
    <mergeCell ref="P111:AB111"/>
    <mergeCell ref="AC111:AN111"/>
    <mergeCell ref="D123:G123"/>
    <mergeCell ref="R124:W124"/>
    <mergeCell ref="AB124:AK124"/>
    <mergeCell ref="BM124:BO125"/>
    <mergeCell ref="R125:W125"/>
    <mergeCell ref="AB125:AC125"/>
    <mergeCell ref="AD125:AE125"/>
    <mergeCell ref="AF125:AG125"/>
    <mergeCell ref="AH125:AI125"/>
    <mergeCell ref="AJ125:AK125"/>
    <mergeCell ref="BU125:BU126"/>
    <mergeCell ref="BV125:BV126"/>
    <mergeCell ref="E126:P126"/>
    <mergeCell ref="R126:W126"/>
    <mergeCell ref="Z126:Z135"/>
    <mergeCell ref="AA126:AA127"/>
    <mergeCell ref="AB126:AC127"/>
    <mergeCell ref="AD126:AE127"/>
    <mergeCell ref="AF126:AG127"/>
    <mergeCell ref="AH126:AI127"/>
    <mergeCell ref="AJ126:AK127"/>
    <mergeCell ref="R127:W127"/>
    <mergeCell ref="AN127:AZ127"/>
    <mergeCell ref="J128:P128"/>
    <mergeCell ref="R128:W128"/>
    <mergeCell ref="AA128:AA129"/>
    <mergeCell ref="AB128:AC129"/>
    <mergeCell ref="AD128:AE129"/>
    <mergeCell ref="AF128:AG129"/>
    <mergeCell ref="AH128:AI129"/>
    <mergeCell ref="R131:W131"/>
    <mergeCell ref="R132:W132"/>
    <mergeCell ref="AA132:AA133"/>
    <mergeCell ref="AB132:AC133"/>
    <mergeCell ref="AD132:AE133"/>
    <mergeCell ref="AF132:AG133"/>
    <mergeCell ref="AJ128:AK129"/>
    <mergeCell ref="AN128:AZ129"/>
    <mergeCell ref="BN129:BP129"/>
    <mergeCell ref="AA130:AA131"/>
    <mergeCell ref="AB130:AC131"/>
    <mergeCell ref="AD130:AE131"/>
    <mergeCell ref="AF130:AG131"/>
    <mergeCell ref="AH130:AI131"/>
    <mergeCell ref="AJ130:AK131"/>
    <mergeCell ref="AH132:AI133"/>
    <mergeCell ref="AJ132:AK133"/>
    <mergeCell ref="R133:W133"/>
    <mergeCell ref="R134:W134"/>
    <mergeCell ref="AA134:AA135"/>
    <mergeCell ref="AB134:AC135"/>
    <mergeCell ref="AD134:AE135"/>
    <mergeCell ref="AF134:AG135"/>
    <mergeCell ref="AH134:AI135"/>
    <mergeCell ref="AJ134:AK135"/>
    <mergeCell ref="J135:P135"/>
    <mergeCell ref="R135:W135"/>
    <mergeCell ref="A139:BG139"/>
    <mergeCell ref="D143:K143"/>
    <mergeCell ref="D144:K144"/>
    <mergeCell ref="L144:AG144"/>
    <mergeCell ref="AH144:AM144"/>
    <mergeCell ref="AO144:AQ144"/>
    <mergeCell ref="AR144:AU144"/>
    <mergeCell ref="AO145:AQ147"/>
    <mergeCell ref="AR145:AU147"/>
    <mergeCell ref="E146:F146"/>
    <mergeCell ref="G146:K146"/>
    <mergeCell ref="E147:F147"/>
    <mergeCell ref="G147:K147"/>
    <mergeCell ref="D145:D147"/>
    <mergeCell ref="E145:F145"/>
    <mergeCell ref="G145:K145"/>
    <mergeCell ref="L145:AG147"/>
    <mergeCell ref="AH145:AM147"/>
    <mergeCell ref="AN145:AN147"/>
    <mergeCell ref="AO148:AQ150"/>
    <mergeCell ref="AR148:AU150"/>
    <mergeCell ref="E149:F149"/>
    <mergeCell ref="G149:K149"/>
    <mergeCell ref="E150:F150"/>
    <mergeCell ref="G150:K150"/>
    <mergeCell ref="D148:D150"/>
    <mergeCell ref="E148:F148"/>
    <mergeCell ref="G148:K148"/>
    <mergeCell ref="L148:AG150"/>
    <mergeCell ref="AH148:AM150"/>
    <mergeCell ref="AN148:AN150"/>
    <mergeCell ref="AO151:AQ153"/>
    <mergeCell ref="AR151:AU153"/>
    <mergeCell ref="E152:F152"/>
    <mergeCell ref="G152:K152"/>
    <mergeCell ref="E153:F153"/>
    <mergeCell ref="G153:K153"/>
    <mergeCell ref="D151:D153"/>
    <mergeCell ref="E151:F151"/>
    <mergeCell ref="G151:K151"/>
    <mergeCell ref="L151:AG153"/>
    <mergeCell ref="AH151:AM153"/>
    <mergeCell ref="AN151:AN153"/>
    <mergeCell ref="G157:K157"/>
    <mergeCell ref="A159:BG159"/>
    <mergeCell ref="D162:K162"/>
    <mergeCell ref="L162:AD162"/>
    <mergeCell ref="AE162:BA162"/>
    <mergeCell ref="D163:K165"/>
    <mergeCell ref="L163:AD165"/>
    <mergeCell ref="AE163:BA165"/>
    <mergeCell ref="AO154:AQ156"/>
    <mergeCell ref="AR154:AU156"/>
    <mergeCell ref="E155:F155"/>
    <mergeCell ref="G155:K155"/>
    <mergeCell ref="E156:F156"/>
    <mergeCell ref="G156:K156"/>
    <mergeCell ref="D154:D156"/>
    <mergeCell ref="E154:F154"/>
    <mergeCell ref="G154:K154"/>
    <mergeCell ref="L154:AG156"/>
    <mergeCell ref="AH154:AM156"/>
    <mergeCell ref="AN154:AN156"/>
    <mergeCell ref="AK176:AR177"/>
    <mergeCell ref="O178:AJ179"/>
    <mergeCell ref="AK178:AR179"/>
    <mergeCell ref="O180:AJ181"/>
    <mergeCell ref="AK180:AR181"/>
    <mergeCell ref="A168:BG168"/>
    <mergeCell ref="G171:N171"/>
    <mergeCell ref="O171:AJ171"/>
    <mergeCell ref="AK171:AR171"/>
    <mergeCell ref="G172:N181"/>
    <mergeCell ref="O172:AJ173"/>
    <mergeCell ref="AK172:AR173"/>
    <mergeCell ref="O174:AJ175"/>
    <mergeCell ref="AK174:AR175"/>
    <mergeCell ref="O176:AJ177"/>
  </mergeCells>
  <conditionalFormatting sqref="AK13:AL13">
    <cfRule type="expression" dxfId="238" priority="60">
      <formula>$BN$185=1</formula>
    </cfRule>
  </conditionalFormatting>
  <conditionalFormatting sqref="AQ19">
    <cfRule type="expression" dxfId="237" priority="59">
      <formula>$AK$13&lt;&gt;1</formula>
    </cfRule>
  </conditionalFormatting>
  <conditionalFormatting sqref="G49:W49">
    <cfRule type="expression" dxfId="236" priority="58">
      <formula>$I$48&lt;&gt;""</formula>
    </cfRule>
  </conditionalFormatting>
  <conditionalFormatting sqref="D61">
    <cfRule type="expression" dxfId="235" priority="57">
      <formula>$AK$13&lt;&gt;1</formula>
    </cfRule>
  </conditionalFormatting>
  <conditionalFormatting sqref="B82:E82 B83:B93">
    <cfRule type="expression" dxfId="234" priority="56">
      <formula>$AK$13&lt;&gt;4</formula>
    </cfRule>
  </conditionalFormatting>
  <conditionalFormatting sqref="C97:E107">
    <cfRule type="expression" dxfId="233" priority="52">
      <formula>$AK$13&lt;&gt;4</formula>
    </cfRule>
  </conditionalFormatting>
  <conditionalFormatting sqref="F97:I107">
    <cfRule type="expression" dxfId="232" priority="50">
      <formula>$AK$13&lt;&gt;4</formula>
    </cfRule>
  </conditionalFormatting>
  <conditionalFormatting sqref="C83:E93">
    <cfRule type="expression" dxfId="231" priority="55">
      <formula>$AK$13&lt;&gt;4</formula>
    </cfRule>
  </conditionalFormatting>
  <conditionalFormatting sqref="F83:I93">
    <cfRule type="expression" dxfId="230" priority="54">
      <formula>$AK$13&lt;&gt;4</formula>
    </cfRule>
  </conditionalFormatting>
  <conditionalFormatting sqref="B96:E96 B97:B107">
    <cfRule type="expression" dxfId="229" priority="53">
      <formula>$AK$13&lt;&gt;4</formula>
    </cfRule>
  </conditionalFormatting>
  <conditionalFormatting sqref="F96:I96">
    <cfRule type="expression" dxfId="228" priority="51">
      <formula>$AK$13&lt;&gt;4</formula>
    </cfRule>
  </conditionalFormatting>
  <conditionalFormatting sqref="B95:I95">
    <cfRule type="expression" dxfId="227" priority="49">
      <formula>$AK$13&lt;&gt;4</formula>
    </cfRule>
  </conditionalFormatting>
  <conditionalFormatting sqref="G145:K156">
    <cfRule type="expression" dxfId="226" priority="47">
      <formula>$AK$13&lt;&gt;4</formula>
    </cfRule>
    <cfRule type="expression" dxfId="225" priority="48">
      <formula>$AK$13&lt;&gt;4</formula>
    </cfRule>
  </conditionalFormatting>
  <conditionalFormatting sqref="F82:I82">
    <cfRule type="expression" dxfId="224" priority="46">
      <formula>$AK$13&lt;&gt;4</formula>
    </cfRule>
  </conditionalFormatting>
  <conditionalFormatting sqref="D145:F145 D146:D156">
    <cfRule type="expression" dxfId="223" priority="45">
      <formula>$AK$13&lt;&gt;4</formula>
    </cfRule>
  </conditionalFormatting>
  <conditionalFormatting sqref="E146:F156">
    <cfRule type="expression" dxfId="222" priority="44">
      <formula>$AK$13&lt;&gt;4</formula>
    </cfRule>
  </conditionalFormatting>
  <conditionalFormatting sqref="D144:K144">
    <cfRule type="expression" dxfId="221" priority="43">
      <formula>$AK$13&lt;&gt;4</formula>
    </cfRule>
  </conditionalFormatting>
  <conditionalFormatting sqref="D142:K143">
    <cfRule type="expression" dxfId="220" priority="42">
      <formula>$AK$13&lt;&gt;4</formula>
    </cfRule>
  </conditionalFormatting>
  <conditionalFormatting sqref="L143">
    <cfRule type="expression" dxfId="219" priority="41">
      <formula>$AK$13&lt;&gt;4</formula>
    </cfRule>
  </conditionalFormatting>
  <conditionalFormatting sqref="AN52:AZ53">
    <cfRule type="expression" dxfId="218" priority="40">
      <formula>$AN$52="Extrema"</formula>
    </cfRule>
  </conditionalFormatting>
  <conditionalFormatting sqref="AN128:AZ129">
    <cfRule type="expression" dxfId="217" priority="36">
      <formula>$AN$128="Extrema"</formula>
    </cfRule>
  </conditionalFormatting>
  <conditionalFormatting sqref="I58:X58">
    <cfRule type="expression" dxfId="216" priority="32">
      <formula>$AK$13=1</formula>
    </cfRule>
  </conditionalFormatting>
  <conditionalFormatting sqref="B81:I81">
    <cfRule type="expression" dxfId="215" priority="22">
      <formula>$AK$13&lt;&gt;4</formula>
    </cfRule>
  </conditionalFormatting>
  <conditionalFormatting sqref="N72:Q72 W73">
    <cfRule type="expression" dxfId="214" priority="63">
      <formula>#REF!="X"</formula>
    </cfRule>
  </conditionalFormatting>
  <dataValidations count="45">
    <dataValidation type="list" allowBlank="1" showInputMessage="1" showErrorMessage="1" sqref="J19:L19">
      <formula1>Preposiciones</formula1>
    </dataValidation>
    <dataValidation type="list" allowBlank="1" showInputMessage="1" showErrorMessage="1" sqref="AJ73">
      <formula1>x</formula1>
    </dataValidation>
    <dataValidation type="list" allowBlank="1" showInputMessage="1" showErrorMessage="1" sqref="I48">
      <formula1>Probabilidad_factibilidad</formula1>
    </dataValidation>
    <dataValidation allowBlank="1" showInputMessage="1" showErrorMessage="1" prompt="Es una actividad del HACER del proceso en la que se debe ejercer un control para prevenir la materializacion de riesgo" sqref="D17 BD17"/>
    <dataValidation operator="greaterThan" allowBlank="1" showInputMessage="1" showErrorMessage="1" sqref="BA157:BD158"/>
    <dataValidation type="list" allowBlank="1" showInputMessage="1" showErrorMessage="1" sqref="G152 F85 F88 F91 G145 F105 H151 G148 F96 F99 F102 G154 F82:I82">
      <formula1>dominios</formula1>
    </dataValidation>
    <dataValidation type="list" allowBlank="1" showInputMessage="1" showErrorMessage="1" sqref="F83:I83">
      <formula1>INDIRECT($F$82)</formula1>
    </dataValidation>
    <dataValidation type="list" allowBlank="1" showInputMessage="1" showErrorMessage="1" sqref="F84:I84">
      <formula1>INDIRECT($F$83)</formula1>
    </dataValidation>
    <dataValidation type="list" allowBlank="1" showInputMessage="1" showErrorMessage="1" sqref="F86:I86">
      <formula1>INDIRECT($F$85)</formula1>
    </dataValidation>
    <dataValidation type="list" allowBlank="1" showInputMessage="1" showErrorMessage="1" sqref="F87:I87">
      <formula1>INDIRECT($F$86)</formula1>
    </dataValidation>
    <dataValidation type="list" allowBlank="1" showInputMessage="1" showErrorMessage="1" sqref="F89:I89">
      <formula1>INDIRECT($F$88)</formula1>
    </dataValidation>
    <dataValidation type="list" allowBlank="1" showInputMessage="1" showErrorMessage="1" sqref="F90:I90">
      <formula1>INDIRECT($F$89)</formula1>
    </dataValidation>
    <dataValidation type="list" allowBlank="1" showInputMessage="1" showErrorMessage="1" sqref="F92:I92">
      <formula1>INDIRECT($F$91)</formula1>
    </dataValidation>
    <dataValidation type="list" allowBlank="1" showInputMessage="1" showErrorMessage="1" sqref="F93:I93">
      <formula1>INDIRECT($F$92)</formula1>
    </dataValidation>
    <dataValidation type="list" allowBlank="1" showInputMessage="1" showErrorMessage="1" sqref="F97:I97">
      <formula1>INDIRECT($F$96)</formula1>
    </dataValidation>
    <dataValidation type="list" allowBlank="1" showInputMessage="1" showErrorMessage="1" sqref="F98:I98">
      <formula1>INDIRECT($F$97)</formula1>
    </dataValidation>
    <dataValidation type="list" allowBlank="1" showInputMessage="1" showErrorMessage="1" sqref="F100:I100">
      <formula1>INDIRECT($F$99)</formula1>
    </dataValidation>
    <dataValidation type="list" allowBlank="1" showInputMessage="1" showErrorMessage="1" sqref="F101:I101">
      <formula1>INDIRECT($F$100)</formula1>
    </dataValidation>
    <dataValidation type="list" allowBlank="1" showInputMessage="1" showErrorMessage="1" sqref="F103:I103">
      <formula1>INDIRECT($F$102)</formula1>
    </dataValidation>
    <dataValidation type="list" allowBlank="1" showInputMessage="1" showErrorMessage="1" sqref="F104:I104">
      <formula1>INDIRECT($F$103)</formula1>
    </dataValidation>
    <dataValidation type="list" allowBlank="1" showInputMessage="1" showErrorMessage="1" sqref="F106:I106">
      <formula1>INDIRECT($F$105)</formula1>
    </dataValidation>
    <dataValidation type="list" allowBlank="1" showInputMessage="1" showErrorMessage="1" sqref="F107:I107">
      <formula1>INDIRECT($F$106)</formula1>
    </dataValidation>
    <dataValidation type="list" allowBlank="1" showInputMessage="1" showErrorMessage="1" sqref="H157:K158">
      <formula1>INDIRECT($F$155)</formula1>
    </dataValidation>
    <dataValidation type="list" allowBlank="1" showInputMessage="1" showErrorMessage="1" sqref="G146:K146">
      <formula1>INDIRECT($G$145)</formula1>
    </dataValidation>
    <dataValidation type="list" allowBlank="1" showInputMessage="1" showErrorMessage="1" sqref="G147:K147">
      <formula1>INDIRECT($G$146)</formula1>
    </dataValidation>
    <dataValidation type="list" allowBlank="1" showInputMessage="1" showErrorMessage="1" sqref="G149:K149">
      <formula1>INDIRECT($G$148)</formula1>
    </dataValidation>
    <dataValidation type="list" allowBlank="1" showInputMessage="1" showErrorMessage="1" sqref="G150:K150">
      <formula1>INDIRECT($G$149)</formula1>
    </dataValidation>
    <dataValidation type="list" allowBlank="1" showInputMessage="1" showErrorMessage="1" sqref="G153:K153">
      <formula1>INDIRECT($G$152)</formula1>
    </dataValidation>
    <dataValidation type="list" allowBlank="1" showInputMessage="1" showErrorMessage="1" sqref="G155:K155">
      <formula1>INDIRECT($G$154)</formula1>
    </dataValidation>
    <dataValidation type="list" allowBlank="1" showInputMessage="1" showErrorMessage="1" sqref="G156:K156">
      <formula1>INDIRECT($G$155)</formula1>
    </dataValidation>
    <dataValidation type="date" errorStyle="information" operator="greaterThan" allowBlank="1" showInputMessage="1" showErrorMessage="1" error="Debe ser formato dd/mm/aaaa" sqref="AV145:BC156">
      <formula1>43510</formula1>
    </dataValidation>
    <dataValidation type="list" allowBlank="1" showInputMessage="1" showErrorMessage="1" sqref="D30:I34">
      <formula1>IF($AK$13&lt;&gt;4,Agente_generador_internas,Amenaza)</formula1>
    </dataValidation>
    <dataValidation type="list" allowBlank="1" showInputMessage="1" showErrorMessage="1" sqref="Y30:AH34">
      <formula1>IF($AK$13&lt;&gt;4,Agente_generador_externas,Amenaza)</formula1>
    </dataValidation>
    <dataValidation type="list" allowBlank="1" showInputMessage="1" showErrorMessage="1" sqref="K6:BD6">
      <formula1>Proceso</formula1>
    </dataValidation>
    <dataValidation type="list" allowBlank="1" showInputMessage="1" showErrorMessage="1" sqref="X82:Y93 X96:Y107">
      <formula1>Pregunta1</formula1>
    </dataValidation>
    <dataValidation type="list" allowBlank="1" showInputMessage="1" showErrorMessage="1" sqref="Z82:AA93 Z96:AA107">
      <formula1>Pregunta2</formula1>
    </dataValidation>
    <dataValidation type="list" allowBlank="1" showInputMessage="1" showErrorMessage="1" sqref="AB82:AC93 AB96:AC107">
      <formula1>Pregunta3</formula1>
    </dataValidation>
    <dataValidation type="list" allowBlank="1" showInputMessage="1" showErrorMessage="1" sqref="AD82:AE93 AD96:AE107">
      <formula1>Pregunta4</formula1>
    </dataValidation>
    <dataValidation type="list" allowBlank="1" showInputMessage="1" showErrorMessage="1" sqref="AF82:AG93 AF96:AG107">
      <formula1>Pregunta5</formula1>
    </dataValidation>
    <dataValidation type="list" allowBlank="1" showInputMessage="1" showErrorMessage="1" sqref="AH82:AI93 AH96:AI107">
      <formula1>Pregunta6</formula1>
    </dataValidation>
    <dataValidation type="list" allowBlank="1" showInputMessage="1" showErrorMessage="1" sqref="AJ82:AK93 AJ96:AK107">
      <formula1>Pregunta7</formula1>
    </dataValidation>
    <dataValidation type="list" allowBlank="1" showInputMessage="1" showErrorMessage="1" sqref="AL82:AL93 AL96:AL107">
      <formula1>Pregunta8</formula1>
    </dataValidation>
    <dataValidation type="list" allowBlank="1" showInputMessage="1" showErrorMessage="1" sqref="L163:AD165">
      <formula1>Mecanismos_de_deteccion</formula1>
    </dataValidation>
    <dataValidation type="list" allowBlank="1" showInputMessage="1" showErrorMessage="1" sqref="W73:AF73">
      <formula1>Opciones_de_tratamiento</formula1>
    </dataValidation>
    <dataValidation type="list" allowBlank="1" showInputMessage="1" showErrorMessage="1" sqref="AN82:AN93 AN96:AN107">
      <formula1>Pregunta9</formula1>
    </dataValidation>
  </dataValidations>
  <hyperlinks>
    <hyperlink ref="I57:T57" location="Enc_Imp_Corrupción!D4" display="Enc_Imp_Corrupción!D4"/>
    <hyperlink ref="AQ19:BC19" location="Activos!X5" display="Activos!X5"/>
  </hyperlinks>
  <printOptions horizontalCentered="1" verticalCentered="1"/>
  <pageMargins left="0.19685039370078741" right="0.23622047244094491" top="0.19685039370078741" bottom="0.19685039370078741" header="0.31496062992125984" footer="0.31496062992125984"/>
  <pageSetup paperSize="14" scale="29" orientation="portrait" horizontalDpi="4294967294" verticalDpi="4294967294" r:id="rId1"/>
  <headerFooter>
    <oddFooter>&amp;R&amp;"Arial Narrow,Normal"&amp;7Fecha de versión: 10 de octubre de 2017</oddFooter>
  </headerFooter>
  <rowBreaks count="1" manualBreakCount="1">
    <brk id="139" max="5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" id="{5D2B1F4B-B23C-46BB-B7F3-4F0D48E6E3BC}">
            <xm:f>$AN$52=Datos!$U$5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38" id="{FDAA8D60-1A4A-40BC-B6F9-985BFDAD7D71}">
            <xm:f>$AN$52=Datos!$U$4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39" id="{7C8A684C-3EDE-416D-B2FF-71880C8D9A7F}">
            <xm:f>$AN$52=Datos!$U$3</xm:f>
            <x14:dxf>
              <fill>
                <patternFill>
                  <bgColor rgb="FFFFC000"/>
                </patternFill>
              </fill>
            </x14:dxf>
          </x14:cfRule>
          <xm:sqref>AN52:AZ53</xm:sqref>
        </x14:conditionalFormatting>
        <x14:conditionalFormatting xmlns:xm="http://schemas.microsoft.com/office/excel/2006/main">
          <x14:cfRule type="expression" priority="33" id="{413B7152-EE9A-4E39-BD0B-E4781A007440}">
            <xm:f>$AN$128=Datos!$U$5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34" id="{86158470-A5D3-45C2-98C2-B4ED27095093}">
            <xm:f>$AN$128=Datos!$U$4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35" id="{A75E09CC-93AF-444E-AEF4-EDB93BACBAD7}">
            <xm:f>$AN$128=Datos!$U$3</xm:f>
            <x14:dxf>
              <fill>
                <patternFill>
                  <bgColor rgb="FFFFC000"/>
                </patternFill>
              </fill>
            </x14:dxf>
          </x14:cfRule>
          <xm:sqref>AN128:AZ129</xm:sqref>
        </x14:conditionalFormatting>
        <x14:conditionalFormatting xmlns:xm="http://schemas.microsoft.com/office/excel/2006/main">
          <x14:cfRule type="containsText" priority="29" operator="containsText" id="{F4450EBA-BA01-4F0E-910C-691245EE9DD3}">
            <xm:f>NOT(ISERROR(SEARCH(Datos!$AR$4,AO82)))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30" operator="containsText" id="{1985F80F-6919-4D86-A0F8-6050D34438E6}">
            <xm:f>NOT(ISERROR(SEARCH(Datos!$AR$3,AO82)))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1" operator="containsText" id="{E66C6707-88A3-4220-A248-CDD15BD20DF4}">
            <xm:f>NOT(ISERROR(SEARCH(Datos!$AR$2,AO82)))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AO82:AP87 AO88:AO93</xm:sqref>
        </x14:conditionalFormatting>
        <x14:conditionalFormatting xmlns:xm="http://schemas.microsoft.com/office/excel/2006/main">
          <x14:cfRule type="containsText" priority="26" operator="containsText" id="{51692C34-CB59-456A-9C76-6437A7CC1C6F}">
            <xm:f>NOT(ISERROR(SEARCH(Datos!$AR$4,AM82)))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7" operator="containsText" id="{D3BC5989-DF1B-41DB-A9DF-C5CB8155DBF7}">
            <xm:f>NOT(ISERROR(SEARCH(Datos!$AR$3,AM82)))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8" operator="containsText" id="{77F100C9-4511-4195-A293-0EA27057B11D}">
            <xm:f>NOT(ISERROR(SEARCH(Datos!$AR$2,AM82)))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AM82:AM93</xm:sqref>
        </x14:conditionalFormatting>
        <x14:conditionalFormatting xmlns:xm="http://schemas.microsoft.com/office/excel/2006/main">
          <x14:cfRule type="containsText" priority="23" operator="containsText" id="{93904886-A0E4-4C17-A68F-CBA50F4B273C}">
            <xm:f>NOT(ISERROR(SEARCH(Datos!$AR$4,AQ82)))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4" operator="containsText" id="{B0C2A322-808E-4A39-99F6-081FAA477547}">
            <xm:f>NOT(ISERROR(SEARCH(Datos!$AR$3,AQ82)))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5" operator="containsText" id="{399140AD-562D-44F2-B878-43F21B077C0C}">
            <xm:f>NOT(ISERROR(SEARCH(Datos!$AR$2,AQ82)))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AQ82</xm:sqref>
        </x14:conditionalFormatting>
        <x14:conditionalFormatting xmlns:xm="http://schemas.microsoft.com/office/excel/2006/main">
          <x14:cfRule type="expression" priority="61" id="{5AFC0578-1E68-4DAE-BBA1-C250C9195662}">
            <xm:f>$AN$128='\Users\c.gbeltran\Backups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BA158 BA144:BC144 AV144:AY144 AR144</xm:sqref>
        </x14:conditionalFormatting>
        <x14:conditionalFormatting xmlns:xm="http://schemas.microsoft.com/office/excel/2006/main">
          <x14:cfRule type="expression" priority="62" id="{1DD4D495-75B6-4222-A0CE-6D5BB8077A82}">
            <xm:f>$AN$128='\Users\c.gbeltran\Backups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AW158</xm:sqref>
        </x14:conditionalFormatting>
        <x14:conditionalFormatting xmlns:xm="http://schemas.microsoft.com/office/excel/2006/main">
          <x14:cfRule type="containsText" priority="19" operator="containsText" id="{BC275282-D790-4D73-9B1E-DC492A4AD43A}">
            <xm:f>NOT(ISERROR(SEARCH(Datos!$AR$4,P111)))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0" operator="containsText" id="{6A86DF46-5B0C-45F0-A853-07F802F88519}">
            <xm:f>NOT(ISERROR(SEARCH(Datos!$AR$3,P111)))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1" operator="containsText" id="{F5CC3E65-9264-4D49-9001-8542ACC24D89}">
            <xm:f>NOT(ISERROR(SEARCH(Datos!$AR$2,P111)))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P111</xm:sqref>
        </x14:conditionalFormatting>
        <x14:conditionalFormatting xmlns:xm="http://schemas.microsoft.com/office/excel/2006/main">
          <x14:cfRule type="containsText" priority="16" operator="containsText" id="{7181A485-E867-40C2-BA51-15B54F2ABD87}">
            <xm:f>NOT(ISERROR(SEARCH(Datos!$AR$4,AC111)))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7" operator="containsText" id="{023D98A2-7FDB-4561-9898-FCCC64D9CA3B}">
            <xm:f>NOT(ISERROR(SEARCH(Datos!$AR$3,AC111)))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8" operator="containsText" id="{B257FEB4-AAE3-4DC1-9C3D-5C280787196F}">
            <xm:f>NOT(ISERROR(SEARCH(Datos!$AR$2,AC111)))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AC111</xm:sqref>
        </x14:conditionalFormatting>
        <x14:conditionalFormatting xmlns:xm="http://schemas.microsoft.com/office/excel/2006/main">
          <x14:cfRule type="containsText" priority="13" operator="containsText" id="{1F7320D2-98DC-48E4-B03F-A5C9D358D808}">
            <xm:f>NOT(ISERROR(SEARCH(Datos!$AR$4,AP88)))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4" operator="containsText" id="{D00358A0-B5E8-4C74-87FA-00FF40CB8B84}">
            <xm:f>NOT(ISERROR(SEARCH(Datos!$AR$3,AP88)))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5" operator="containsText" id="{22260697-61D7-4A00-8889-50A63EA46794}">
            <xm:f>NOT(ISERROR(SEARCH(Datos!$AR$2,AP88)))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AP88:AP93</xm:sqref>
        </x14:conditionalFormatting>
        <x14:conditionalFormatting xmlns:xm="http://schemas.microsoft.com/office/excel/2006/main">
          <x14:cfRule type="containsText" priority="10" operator="containsText" id="{C374F0E0-176C-49D1-86A5-E3E971DE44D1}">
            <xm:f>NOT(ISERROR(SEARCH(Datos!$AR$4,AO96)))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1" operator="containsText" id="{5DEA652B-20B5-4D4F-AAE0-D6779F20F486}">
            <xm:f>NOT(ISERROR(SEARCH(Datos!$AR$3,AO96)))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2" operator="containsText" id="{962D2294-1A2C-4A48-9BFF-CC7FC1C5E942}">
            <xm:f>NOT(ISERROR(SEARCH(Datos!$AR$2,AO96)))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AO96:AP101 AO102:AO107</xm:sqref>
        </x14:conditionalFormatting>
        <x14:conditionalFormatting xmlns:xm="http://schemas.microsoft.com/office/excel/2006/main">
          <x14:cfRule type="containsText" priority="7" operator="containsText" id="{9F44D371-AEC4-4AA4-845A-E568FD894C1B}">
            <xm:f>NOT(ISERROR(SEARCH(Datos!$AR$4,AM96)))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8" operator="containsText" id="{08A9DF28-9E3E-4B5E-8D39-30FD788D2F97}">
            <xm:f>NOT(ISERROR(SEARCH(Datos!$AR$3,AM96)))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9" operator="containsText" id="{E635A9A6-6DCB-4235-91AA-2BF8E97B2ABB}">
            <xm:f>NOT(ISERROR(SEARCH(Datos!$AR$2,AM96)))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AM96:AM107</xm:sqref>
        </x14:conditionalFormatting>
        <x14:conditionalFormatting xmlns:xm="http://schemas.microsoft.com/office/excel/2006/main">
          <x14:cfRule type="containsText" priority="4" operator="containsText" id="{DBFABA60-B627-4519-BC55-11147A254E73}">
            <xm:f>NOT(ISERROR(SEARCH(Datos!$AR$4,AQ96)))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5" operator="containsText" id="{83FF1F57-901A-4726-B50F-6A92580A24B9}">
            <xm:f>NOT(ISERROR(SEARCH(Datos!$AR$3,AQ96)))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6" operator="containsText" id="{84C432E3-A5F1-42FF-9141-B8A4C014EE70}">
            <xm:f>NOT(ISERROR(SEARCH(Datos!$AR$2,AQ96)))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AQ96</xm:sqref>
        </x14:conditionalFormatting>
        <x14:conditionalFormatting xmlns:xm="http://schemas.microsoft.com/office/excel/2006/main">
          <x14:cfRule type="containsText" priority="1" operator="containsText" id="{C910E3FD-B619-4630-9886-25A6530062CA}">
            <xm:f>NOT(ISERROR(SEARCH(Datos!$AR$4,AP102)))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" operator="containsText" id="{A33D76F0-168A-4928-B24B-41B7946F1C81}">
            <xm:f>NOT(ISERROR(SEARCH(Datos!$AR$3,AP102)))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id="{FD193546-7221-48D3-B872-C0675F9175EB}">
            <xm:f>NOT(ISERROR(SEARCH(Datos!$AR$2,AP102)))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AP102:AP107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Datos!$B$2:$B$6</xm:f>
          </x14:formula1>
          <xm:sqref>V13:AJ13</xm:sqref>
        </x14:dataValidation>
        <x14:dataValidation type="list" allowBlank="1" showInputMessage="1" showErrorMessage="1">
          <x14:formula1>
            <xm:f>IF(AK13=1,"",Datos!$P$2:$P$6)</xm:f>
          </x14:formula1>
          <xm:sqref>I58</xm:sqref>
        </x14:dataValidation>
        <x14:dataValidation type="list" allowBlank="1" showInputMessage="1" showErrorMessage="1">
          <x14:formula1>
            <xm:f>IF($J96&lt;&gt;"",Datos!$AG$2:$AG$6)</xm:f>
          </x14:formula1>
          <xm:sqref>AR96:BD107</xm:sqref>
        </x14:dataValidation>
        <x14:dataValidation type="list" allowBlank="1" showInputMessage="1" showErrorMessage="1">
          <x14:formula1>
            <xm:f>IF(AQ13=1,Categoría_corrupción,IF(AQ13=2,Categoría_ambiental,IF(AQ13=3, Categoría_gestión_procesos,IF(AQ13=5,Datos!$AH$2,IF(AQ13=4, Categoría_seguridad_información)))))</xm:f>
          </x14:formula1>
          <xm:sqref>H19</xm:sqref>
        </x14:dataValidation>
        <x14:dataValidation type="list" allowBlank="1" showInputMessage="1" showErrorMessage="1">
          <x14:formula1>
            <xm:f>IF(AK$13=1,Datos!$AC$2:$AC$3,IF(AK$13=2,Categoría_ambiental,IF(AK13=3, Clase_riesgo,IF(AK$13=4, V13, IF(AK$13=5,Clase_riesgo)))))</xm:f>
          </x14:formula1>
          <xm:sqref>AO25:AP25</xm:sqref>
        </x14:dataValidation>
        <x14:dataValidation type="list" allowBlank="1" showInputMessage="1" showErrorMessage="1">
          <x14:formula1>
            <xm:f>IF(AK13=1,Categoría_corrupción,IF(AK13=2,Categoría_ambiental,IF(AK13=3, Categoría_gestión_procesos,IF(AK13=5,Datos!$AH$2,IF(AK13=4, Categoría_seguridad_información)))))</xm:f>
          </x14:formula1>
          <xm:sqref>D19</xm:sqref>
        </x14:dataValidation>
        <x14:dataValidation type="list" allowBlank="1" showInputMessage="1" showErrorMessage="1">
          <x14:formula1>
            <xm:f>IF(AM13=1,Categoría_corrupción,IF(AM13=2,Categoría_ambiental,IF(AM13=3, Categoría_gestión_procesos,IF(AM13=5,Datos!$AH$2,IF(AM13=4, Categoría_seguridad_información)))))</xm:f>
          </x14:formula1>
          <xm:sqref>E19:G19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118</vt:i4>
      </vt:variant>
    </vt:vector>
  </HeadingPairs>
  <TitlesOfParts>
    <vt:vector size="145" baseType="lpstr">
      <vt:lpstr>listas d</vt:lpstr>
      <vt:lpstr>ISO27001</vt:lpstr>
      <vt:lpstr>Datos</vt:lpstr>
      <vt:lpstr>Riesgo1</vt:lpstr>
      <vt:lpstr>Riesgo2</vt:lpstr>
      <vt:lpstr>Riesgo3</vt:lpstr>
      <vt:lpstr>Riesgo9</vt:lpstr>
      <vt:lpstr>Riesgo10</vt:lpstr>
      <vt:lpstr>Riesgo4</vt:lpstr>
      <vt:lpstr>Riesgo5</vt:lpstr>
      <vt:lpstr>Riesgo6</vt:lpstr>
      <vt:lpstr>Mapa del riesgo</vt:lpstr>
      <vt:lpstr>Consolidado</vt:lpstr>
      <vt:lpstr>Enc_Imp_Corrupción</vt:lpstr>
      <vt:lpstr>Imp_Procesos_1</vt:lpstr>
      <vt:lpstr>Imp_Procesos_2</vt:lpstr>
      <vt:lpstr>Imp_Procesos_3</vt:lpstr>
      <vt:lpstr>Imp_Procesos_4</vt:lpstr>
      <vt:lpstr>Imp_Procesos_5</vt:lpstr>
      <vt:lpstr>Imp_Procesos_6</vt:lpstr>
      <vt:lpstr>Imp_Procesos_7</vt:lpstr>
      <vt:lpstr>Imp_Procesos_8</vt:lpstr>
      <vt:lpstr>Imp_Procesos_9</vt:lpstr>
      <vt:lpstr>Imp_Procesos_10</vt:lpstr>
      <vt:lpstr>Inventario de Activos</vt:lpstr>
      <vt:lpstr>Activos</vt:lpstr>
      <vt:lpstr>Monitoreo</vt:lpstr>
      <vt:lpstr>A.10.1__Controles_criptográficos</vt:lpstr>
      <vt:lpstr>A.10.1_Controles_criptográficos</vt:lpstr>
      <vt:lpstr>A.10_Criptografía</vt:lpstr>
      <vt:lpstr>A.11.1_Áreas_seguras</vt:lpstr>
      <vt:lpstr>A.11.2_Equipos</vt:lpstr>
      <vt:lpstr>A.11_Seguridad_física_y_del_entorno</vt:lpstr>
      <vt:lpstr>A.12.1_Procedimientos_operacionales_y_responsabilidades</vt:lpstr>
      <vt:lpstr>A.12.2_Protección_contra_códigos_maliciosos</vt:lpstr>
      <vt:lpstr>A.12.3_Copias_de_respaldo</vt:lpstr>
      <vt:lpstr>A.12.4_Registro_y_seguimiento</vt:lpstr>
      <vt:lpstr>A.12.5_Control_de_software_operacional</vt:lpstr>
      <vt:lpstr>A.12.6_Gestión_de_la_vulnerabilidad_técnica</vt:lpstr>
      <vt:lpstr>A.12.7_Consideraciones_sobre_auditorías_de_sistemas_de_información</vt:lpstr>
      <vt:lpstr>A.12_Seguridad_de_las_operaciones</vt:lpstr>
      <vt:lpstr>A.13.1_Gestión_de_la_seguridad_de_las_redes</vt:lpstr>
      <vt:lpstr>A.13.2_Transferencia_de_información</vt:lpstr>
      <vt:lpstr>A.13_Seguridad_de_las_comunicaciones</vt:lpstr>
      <vt:lpstr>A.14.1_Requisitos_de_seguridad_de_los_sistemas_de_información</vt:lpstr>
      <vt:lpstr>A.14.2_Seguridad_en_los_procesos_de_desarrollo_y_de_soporte</vt:lpstr>
      <vt:lpstr>A.14.3_Datos_de_prueba</vt:lpstr>
      <vt:lpstr>A.14_Adquisición__desarrollo_y_mantenimiento_de_sistemas</vt:lpstr>
      <vt:lpstr>A.15.1_Seguridad_de_la_información_en_las_relaciones_con_los_proveedores</vt:lpstr>
      <vt:lpstr>A.15.2_Gestión_de_la_prestación_de_servicios_de_proveedores</vt:lpstr>
      <vt:lpstr>A.15_Relaciones_con_los_proveedores</vt:lpstr>
      <vt:lpstr>A.16.1_Gestión_de_incidentes_y_mejoras_en_la_seguridad_de_la_información</vt:lpstr>
      <vt:lpstr>A.16_Incidentes_de_seguridad_de_la_información</vt:lpstr>
      <vt:lpstr>A.17.1_Continuidad_de_seguridad_de_la_información</vt:lpstr>
      <vt:lpstr>A.17.2_Redundancias</vt:lpstr>
      <vt:lpstr>A.17_Continuidad_de_negocio</vt:lpstr>
      <vt:lpstr>A.18.1_Cumplimiento_de_requisitos_legales_y_contractuales</vt:lpstr>
      <vt:lpstr>A.18.2_Revisiones_de_seguridad_de_la_información</vt:lpstr>
      <vt:lpstr>A.18_Cumplimiento</vt:lpstr>
      <vt:lpstr>A.5.1_Directrices_establecidas_por_la_dirección_para_la_seguridad_de_la_información</vt:lpstr>
      <vt:lpstr>A.5_Políticas_de_seguridad_de_la_información</vt:lpstr>
      <vt:lpstr>A.6.1_Organización_interna</vt:lpstr>
      <vt:lpstr>A.6.2_Dispositivos_móviles_y_teletrabajo</vt:lpstr>
      <vt:lpstr>A.6_Organización_de_la_seguridad_de_la_información</vt:lpstr>
      <vt:lpstr>A.7.1_Antes_de_asumir_el_empleo</vt:lpstr>
      <vt:lpstr>A.7.2_Durante_la_ejecución_del_empleo</vt:lpstr>
      <vt:lpstr>A.7.3_Terminación_o_cambio_de_empleo</vt:lpstr>
      <vt:lpstr>A.7_Seguridad_de_los_recursos_humanos</vt:lpstr>
      <vt:lpstr>A.8.1_Responsabilidad_por_los_activos</vt:lpstr>
      <vt:lpstr>A.8.2_Clasificación_de_la_información</vt:lpstr>
      <vt:lpstr>A.8.3_Manejo_de_medios</vt:lpstr>
      <vt:lpstr>A.8_Gestión_de_activos</vt:lpstr>
      <vt:lpstr>A.9.1_Requisitos_del_negocio_para_control_de_acceso</vt:lpstr>
      <vt:lpstr>A.9.2_Gestión_de_acceso_de_usuarios</vt:lpstr>
      <vt:lpstr>A.9.3__Responsabilidades_de_los_usuarios</vt:lpstr>
      <vt:lpstr>A.9.3_Responsabilidades_de_los_usuarios</vt:lpstr>
      <vt:lpstr>A.9.4_Control_de_acceso_a_sistemas_y_aplicaciones</vt:lpstr>
      <vt:lpstr>A.9_Control_de_acceso</vt:lpstr>
      <vt:lpstr>Agente_generador_externas</vt:lpstr>
      <vt:lpstr>Agente_generador_internas</vt:lpstr>
      <vt:lpstr>Amenaza</vt:lpstr>
      <vt:lpstr>Amenaza_seguridad_informacion</vt:lpstr>
      <vt:lpstr>Consolidado!Área_de_impresión</vt:lpstr>
      <vt:lpstr>'Inventario de Activos'!Área_de_impresión</vt:lpstr>
      <vt:lpstr>'Mapa del riesgo'!Área_de_impresión</vt:lpstr>
      <vt:lpstr>Riesgo1!Área_de_impresión</vt:lpstr>
      <vt:lpstr>Riesgo10!Área_de_impresión</vt:lpstr>
      <vt:lpstr>Riesgo2!Área_de_impresión</vt:lpstr>
      <vt:lpstr>Riesgo3!Área_de_impresión</vt:lpstr>
      <vt:lpstr>Riesgo4!Área_de_impresión</vt:lpstr>
      <vt:lpstr>Riesgo5!Área_de_impresión</vt:lpstr>
      <vt:lpstr>Riesgo6!Área_de_impresión</vt:lpstr>
      <vt:lpstr>Riesgo9!Área_de_impresión</vt:lpstr>
      <vt:lpstr>areas</vt:lpstr>
      <vt:lpstr>Ayudan_disminuir_impacto</vt:lpstr>
      <vt:lpstr>Calificación_control</vt:lpstr>
      <vt:lpstr>Categoría_ambiental</vt:lpstr>
      <vt:lpstr>Categoría_corrupción</vt:lpstr>
      <vt:lpstr>Categoría_gestión_procesos</vt:lpstr>
      <vt:lpstr>Categoría_seguridad_información</vt:lpstr>
      <vt:lpstr>Clase_riesgo</vt:lpstr>
      <vt:lpstr>clasificación</vt:lpstr>
      <vt:lpstr>Riesgo10!Controles</vt:lpstr>
      <vt:lpstr>Riesgo2!Controles</vt:lpstr>
      <vt:lpstr>Riesgo3!Controles</vt:lpstr>
      <vt:lpstr>Riesgo4!Controles</vt:lpstr>
      <vt:lpstr>Riesgo5!Controles</vt:lpstr>
      <vt:lpstr>Riesgo6!Controles</vt:lpstr>
      <vt:lpstr>Riesgo9!Controles</vt:lpstr>
      <vt:lpstr>Controles</vt:lpstr>
      <vt:lpstr>dominios</vt:lpstr>
      <vt:lpstr>Enfoque_Riesgo</vt:lpstr>
      <vt:lpstr>Escalas_impacto_corrupción</vt:lpstr>
      <vt:lpstr>Escalas_impacto_gestión</vt:lpstr>
      <vt:lpstr>Escalas_probabilidad_corrupción</vt:lpstr>
      <vt:lpstr>Escalas_probabilidad_gestión</vt:lpstr>
      <vt:lpstr>Escalas_propabilidad_gestión</vt:lpstr>
      <vt:lpstr>formato</vt:lpstr>
      <vt:lpstr>idioma</vt:lpstr>
      <vt:lpstr>justificación</vt:lpstr>
      <vt:lpstr>Mecanismos_de_deteccion</vt:lpstr>
      <vt:lpstr>medio</vt:lpstr>
      <vt:lpstr>objetivos</vt:lpstr>
      <vt:lpstr>Opciones_de_tratamiento</vt:lpstr>
      <vt:lpstr>Pregunta1</vt:lpstr>
      <vt:lpstr>Pregunta2</vt:lpstr>
      <vt:lpstr>Pregunta3</vt:lpstr>
      <vt:lpstr>Pregunta4</vt:lpstr>
      <vt:lpstr>Pregunta5</vt:lpstr>
      <vt:lpstr>Pregunta6</vt:lpstr>
      <vt:lpstr>Pregunta7</vt:lpstr>
      <vt:lpstr>Pregunta8</vt:lpstr>
      <vt:lpstr>Pregunta9</vt:lpstr>
      <vt:lpstr>Preposiciones</vt:lpstr>
      <vt:lpstr>Consolidado!Print_Area</vt:lpstr>
      <vt:lpstr>Probabilidad_factibilidad</vt:lpstr>
      <vt:lpstr>Probabilidad_frecuencia</vt:lpstr>
      <vt:lpstr>Proceso</vt:lpstr>
      <vt:lpstr>procesos</vt:lpstr>
      <vt:lpstr>Respuestas</vt:lpstr>
      <vt:lpstr>TIPO</vt:lpstr>
      <vt:lpstr>Consolidado!Títulos_a_imprimir</vt:lpstr>
      <vt:lpstr>Vacío</vt:lpstr>
      <vt:lpstr>'Inventario de Activos'!Valor</vt:lpstr>
      <vt:lpstr>x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Dario Beltran Constain;c.ljforero@sic.gov.co</dc:creator>
  <cp:lastModifiedBy>Laura Johanna Forero Torres</cp:lastModifiedBy>
  <cp:lastPrinted>2019-05-29T17:39:51Z</cp:lastPrinted>
  <dcterms:created xsi:type="dcterms:W3CDTF">2017-05-08T16:59:34Z</dcterms:created>
  <dcterms:modified xsi:type="dcterms:W3CDTF">2019-05-30T15:47:33Z</dcterms:modified>
</cp:coreProperties>
</file>